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tikbhandari\Documents\"/>
    </mc:Choice>
  </mc:AlternateContent>
  <bookViews>
    <workbookView xWindow="0" yWindow="0" windowWidth="19200" windowHeight="6930" activeTab="2"/>
  </bookViews>
  <sheets>
    <sheet name="MOFSL Data" sheetId="1" r:id="rId1"/>
    <sheet name="Summary BS" sheetId="4" r:id="rId2"/>
    <sheet name="Entity PL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5" l="1"/>
  <c r="S11" i="5"/>
  <c r="S10" i="5"/>
  <c r="S9" i="5"/>
  <c r="S8" i="5"/>
  <c r="S7" i="5"/>
  <c r="S6" i="5"/>
  <c r="S5" i="5"/>
  <c r="S4" i="5"/>
  <c r="Y9" i="5" l="1"/>
  <c r="N7" i="5" l="1"/>
  <c r="P7" i="5"/>
  <c r="AB9" i="5"/>
  <c r="AA9" i="5"/>
  <c r="W9" i="5"/>
  <c r="F8" i="1" l="1"/>
  <c r="C8" i="1"/>
  <c r="B8" i="1"/>
  <c r="AC11" i="5" l="1"/>
  <c r="AC8" i="5"/>
  <c r="AC7" i="5"/>
  <c r="X11" i="5"/>
  <c r="X8" i="5"/>
  <c r="V9" i="5"/>
  <c r="N8" i="5"/>
  <c r="AC9" i="5" l="1"/>
  <c r="Z9" i="5"/>
  <c r="X9" i="5"/>
  <c r="Z11" i="5"/>
  <c r="Z8" i="5"/>
  <c r="Z7" i="5"/>
  <c r="X7" i="5"/>
  <c r="P8" i="5"/>
  <c r="I94" i="1" l="1"/>
  <c r="BF6" i="5" l="1"/>
  <c r="BF8" i="5" s="1"/>
  <c r="BF12" i="5" s="1"/>
  <c r="BA6" i="5"/>
  <c r="BA8" i="5" s="1"/>
  <c r="BA12" i="5" s="1"/>
  <c r="BC6" i="5"/>
  <c r="BC8" i="5" s="1"/>
  <c r="BC12" i="5" s="1"/>
  <c r="BE6" i="5"/>
  <c r="BE8" i="5" s="1"/>
  <c r="BE12" i="5" s="1"/>
  <c r="I104" i="1" l="1"/>
  <c r="I103" i="1"/>
  <c r="I120" i="1" l="1"/>
  <c r="I93" i="1" l="1"/>
  <c r="I92" i="1"/>
  <c r="I89" i="1"/>
  <c r="I105" i="1" l="1"/>
  <c r="I100" i="1"/>
  <c r="I75" i="1" l="1"/>
  <c r="BG15" i="5" l="1"/>
  <c r="BD15" i="5"/>
  <c r="BD13" i="5"/>
  <c r="BB13" i="5"/>
  <c r="BG12" i="5"/>
  <c r="AM12" i="5"/>
  <c r="BG11" i="5"/>
  <c r="AJ11" i="5"/>
  <c r="AH11" i="5"/>
  <c r="P11" i="5"/>
  <c r="N11" i="5"/>
  <c r="BG10" i="5"/>
  <c r="BD10" i="5"/>
  <c r="BB10" i="5"/>
  <c r="BG9" i="5"/>
  <c r="BD9" i="5"/>
  <c r="AM9" i="5"/>
  <c r="AJ9" i="5"/>
  <c r="P9" i="5"/>
  <c r="AH8" i="5"/>
  <c r="BG7" i="5"/>
  <c r="BD7" i="5"/>
  <c r="BB7" i="5"/>
  <c r="AJ7" i="5"/>
  <c r="AZ6" i="5"/>
  <c r="AM6" i="5"/>
  <c r="X6" i="5"/>
  <c r="P6" i="5"/>
  <c r="N6" i="5"/>
  <c r="BG5" i="5"/>
  <c r="BD5" i="5"/>
  <c r="BB5" i="5"/>
  <c r="AM5" i="5"/>
  <c r="X5" i="5"/>
  <c r="P5" i="5"/>
  <c r="N5" i="5"/>
  <c r="BG4" i="5"/>
  <c r="N4" i="5"/>
  <c r="AM8" i="5" l="1"/>
  <c r="AH6" i="5"/>
  <c r="AJ6" i="5"/>
  <c r="BB4" i="5"/>
  <c r="BB9" i="5"/>
  <c r="P4" i="5"/>
  <c r="AJ4" i="5"/>
  <c r="Z5" i="5"/>
  <c r="AC6" i="5"/>
  <c r="AJ8" i="5"/>
  <c r="AJ5" i="5"/>
  <c r="BD11" i="5"/>
  <c r="BG14" i="5"/>
  <c r="AH9" i="5"/>
  <c r="BD4" i="5"/>
  <c r="AH5" i="5"/>
  <c r="BD6" i="5"/>
  <c r="P12" i="5"/>
  <c r="N12" i="5"/>
  <c r="AH4" i="5"/>
  <c r="N9" i="5"/>
  <c r="BB11" i="5"/>
  <c r="AM10" i="5"/>
  <c r="AM11" i="5"/>
  <c r="Z6" i="5"/>
  <c r="AC5" i="5"/>
  <c r="AZ8" i="5"/>
  <c r="AJ12" i="5"/>
  <c r="AH12" i="5"/>
  <c r="BG13" i="5"/>
  <c r="BB15" i="5"/>
  <c r="AM4" i="5"/>
  <c r="AJ10" i="5" l="1"/>
  <c r="AH10" i="5"/>
  <c r="P10" i="5"/>
  <c r="N10" i="5"/>
  <c r="BG8" i="5"/>
  <c r="BB6" i="5"/>
  <c r="BG6" i="5"/>
  <c r="BD8" i="5"/>
  <c r="AZ12" i="5"/>
  <c r="BB8" i="5" l="1"/>
  <c r="BD12" i="5"/>
  <c r="BD14" i="5" l="1"/>
  <c r="BB12" i="5"/>
  <c r="BB14" i="5" l="1"/>
  <c r="D8" i="1" l="1"/>
  <c r="G8" i="1" l="1"/>
  <c r="AW11" i="5" l="1"/>
  <c r="AW10" i="5"/>
  <c r="AW9" i="5" l="1"/>
  <c r="AW8" i="5"/>
  <c r="AR9" i="5"/>
  <c r="AT11" i="5" l="1"/>
  <c r="AR11" i="5"/>
  <c r="I11" i="5"/>
  <c r="AT10" i="5"/>
  <c r="AR10" i="5"/>
  <c r="AT9" i="5"/>
  <c r="I8" i="1"/>
  <c r="D11" i="5" l="1"/>
  <c r="F11" i="5"/>
  <c r="E8" i="1"/>
  <c r="AT8" i="5" l="1"/>
  <c r="AR8" i="5"/>
  <c r="I13" i="5" l="1"/>
  <c r="I5" i="5"/>
  <c r="I12" i="5"/>
  <c r="F5" i="5" l="1"/>
  <c r="I7" i="5"/>
  <c r="D13" i="5"/>
  <c r="F13" i="5"/>
  <c r="I6" i="5"/>
  <c r="D5" i="5"/>
  <c r="F12" i="5"/>
  <c r="D12" i="5"/>
  <c r="F6" i="5"/>
  <c r="D6" i="5"/>
  <c r="D7" i="5"/>
  <c r="F7" i="5"/>
  <c r="I10" i="5" l="1"/>
  <c r="D10" i="5" l="1"/>
  <c r="F10" i="5"/>
  <c r="I15" i="5" l="1"/>
  <c r="AW13" i="5" l="1"/>
  <c r="D15" i="5" l="1"/>
  <c r="F15" i="5"/>
  <c r="AT13" i="5" l="1"/>
  <c r="AR13" i="5"/>
  <c r="H8" i="1" l="1"/>
  <c r="I8" i="5" l="1"/>
  <c r="F8" i="5" l="1"/>
  <c r="D8" i="5"/>
  <c r="AW7" i="5"/>
  <c r="AC4" i="5"/>
  <c r="AT7" i="5"/>
  <c r="AR7" i="5"/>
  <c r="X4" i="5"/>
  <c r="Z4" i="5"/>
  <c r="AC10" i="5"/>
  <c r="X10" i="5" l="1"/>
  <c r="Z10" i="5"/>
  <c r="F9" i="5" l="1"/>
  <c r="D9" i="5"/>
  <c r="I9" i="5"/>
  <c r="I4" i="5"/>
  <c r="F4" i="5" l="1"/>
  <c r="D4" i="5"/>
  <c r="I14" i="5"/>
  <c r="AW6" i="5"/>
  <c r="D14" i="5"/>
  <c r="F14" i="5"/>
  <c r="AT6" i="5" l="1"/>
  <c r="AR6" i="5"/>
  <c r="AW5" i="5" l="1"/>
  <c r="AT5" i="5"/>
  <c r="AR5" i="5"/>
  <c r="AW4" i="5" l="1"/>
  <c r="AT4" i="5"/>
  <c r="AR4" i="5"/>
  <c r="AW12" i="5" l="1"/>
  <c r="AT12" i="5"/>
  <c r="AR12" i="5"/>
</calcChain>
</file>

<file path=xl/sharedStrings.xml><?xml version="1.0" encoding="utf-8"?>
<sst xmlns="http://schemas.openxmlformats.org/spreadsheetml/2006/main" count="378" uniqueCount="238">
  <si>
    <t>FY23</t>
  </si>
  <si>
    <t>FY24</t>
  </si>
  <si>
    <t>Q1FY23</t>
  </si>
  <si>
    <t>Q2FY23</t>
  </si>
  <si>
    <t>Q3FY23</t>
  </si>
  <si>
    <t>Q4FY23</t>
  </si>
  <si>
    <t>Q1FY24</t>
  </si>
  <si>
    <t>Q2FY24</t>
  </si>
  <si>
    <t>MOFSL level</t>
  </si>
  <si>
    <t>INDAS</t>
  </si>
  <si>
    <t>Revenue (in Mn)</t>
  </si>
  <si>
    <t>PBT (in Mn)</t>
  </si>
  <si>
    <t>Operating PAT (in Mn)</t>
  </si>
  <si>
    <t>Reported PAT (in Mn)</t>
  </si>
  <si>
    <t>PAT Margin</t>
  </si>
  <si>
    <t>Total PAT (incl OCI)</t>
  </si>
  <si>
    <t>AMC</t>
  </si>
  <si>
    <t>HFC</t>
  </si>
  <si>
    <t>PE</t>
  </si>
  <si>
    <t>IB</t>
  </si>
  <si>
    <t>Net worth (in Mn)</t>
  </si>
  <si>
    <t>Gearing ratio</t>
  </si>
  <si>
    <t>Ex-MOHFL Gearing ratio</t>
  </si>
  <si>
    <t>Gross Debt (in Mn)</t>
  </si>
  <si>
    <t>Net Debt (in Mn)</t>
  </si>
  <si>
    <t>Total Assets (in Mn)</t>
  </si>
  <si>
    <t>Employees</t>
  </si>
  <si>
    <t>Customers (in mn)</t>
  </si>
  <si>
    <t>AUA (in bn)</t>
  </si>
  <si>
    <t>Broking Biz-</t>
  </si>
  <si>
    <t>Total MOSL Broking ADTO (Rs Bn)</t>
  </si>
  <si>
    <t>Total MOSL Cash ADTO (Rs Bn)</t>
  </si>
  <si>
    <t>Total MOSL F&amp;O ADTO (Rs Bn)</t>
  </si>
  <si>
    <t>F&amp;O Premium Market Share</t>
  </si>
  <si>
    <t>NSE Active Clients (in mn)</t>
  </si>
  <si>
    <t>Client Acquisition</t>
  </si>
  <si>
    <t>Retail Employees</t>
  </si>
  <si>
    <t>Retail Clients</t>
  </si>
  <si>
    <t>Active Partners</t>
  </si>
  <si>
    <t>Distribution AUM (incl. IAP)</t>
  </si>
  <si>
    <t>IAP</t>
  </si>
  <si>
    <t>MF (Rs bn)</t>
  </si>
  <si>
    <t>PMS (Rs bn)</t>
  </si>
  <si>
    <t>PE/RE</t>
  </si>
  <si>
    <t>AIF</t>
  </si>
  <si>
    <t>Others (Rs bn)</t>
  </si>
  <si>
    <t>Live SIP</t>
  </si>
  <si>
    <t>MTF+LAS+T+5 Book (in bn)</t>
  </si>
  <si>
    <t>Asset Mgmt Biz-</t>
  </si>
  <si>
    <t>PAT (in Mn)</t>
  </si>
  <si>
    <t>AUM AMC (in Bn)</t>
  </si>
  <si>
    <t>AUM MF (in Bn)</t>
  </si>
  <si>
    <t>AUM PMS (in Bn)</t>
  </si>
  <si>
    <t>AIF AUM (Rs Bn)</t>
  </si>
  <si>
    <t>AAUM AMC (in Bn)</t>
  </si>
  <si>
    <t>Alternates share in MOAMC</t>
  </si>
  <si>
    <t>Net Yield - AMC Total</t>
  </si>
  <si>
    <t>SIP Market Share % (AUM) (MO SIP/Industry SIP)</t>
  </si>
  <si>
    <t>SIP Market Share % (Net Flows) (MO SIP/Industry SIP)</t>
  </si>
  <si>
    <t>MF AUM Sourcing Mix</t>
  </si>
  <si>
    <t>Direct</t>
  </si>
  <si>
    <t>NDs</t>
  </si>
  <si>
    <t>MFDs</t>
  </si>
  <si>
    <t>WM+Banks</t>
  </si>
  <si>
    <t>Alternates AUM Sourcing Mix</t>
  </si>
  <si>
    <t>Wealth Biz-</t>
  </si>
  <si>
    <t>Wealth AUM (in Bn)</t>
  </si>
  <si>
    <t>MF</t>
  </si>
  <si>
    <t>PMS</t>
  </si>
  <si>
    <t>Others</t>
  </si>
  <si>
    <t>Net Sales (in Bn)</t>
  </si>
  <si>
    <t>PWM Sales RM</t>
  </si>
  <si>
    <t>RM Vintage (3+ years)</t>
  </si>
  <si>
    <t>Families</t>
  </si>
  <si>
    <t>Private Equity-</t>
  </si>
  <si>
    <t>Fee Earning AUM (Rs Bn)</t>
  </si>
  <si>
    <t>HFC Biz-</t>
  </si>
  <si>
    <t>NII (Rs mn)</t>
  </si>
  <si>
    <t>Total Income (Rs mn)</t>
  </si>
  <si>
    <t>Opex (Rs m)</t>
  </si>
  <si>
    <t>PPoP (Rs mn)</t>
  </si>
  <si>
    <t>PBT (Rs mn)</t>
  </si>
  <si>
    <t>Housing Finance PAT (Rs Mn)</t>
  </si>
  <si>
    <t>Disbursement (Rs Bn)</t>
  </si>
  <si>
    <t>Loan Book (Rs Bn)</t>
  </si>
  <si>
    <t>Yield</t>
  </si>
  <si>
    <t>Cost of Fund</t>
  </si>
  <si>
    <t>Spread</t>
  </si>
  <si>
    <t>NIM</t>
  </si>
  <si>
    <t>Opex to AUM</t>
  </si>
  <si>
    <t>GNPL (Rs mn)</t>
  </si>
  <si>
    <t>NNPL (Rs mn)</t>
  </si>
  <si>
    <t>NPL Provisioning (Rs mn)</t>
  </si>
  <si>
    <t>GNPL%</t>
  </si>
  <si>
    <t>NNPL%</t>
  </si>
  <si>
    <t>Provision Coverage Ratio (%)</t>
  </si>
  <si>
    <t>Cost Income Ratio %</t>
  </si>
  <si>
    <t>Credit cost (%)</t>
  </si>
  <si>
    <t>ECL Provisioning</t>
  </si>
  <si>
    <t>CRAR</t>
  </si>
  <si>
    <t>Collection Efficiency (incl. prepayments)</t>
  </si>
  <si>
    <t>Branches</t>
  </si>
  <si>
    <t>States</t>
  </si>
  <si>
    <t>FOIR</t>
  </si>
  <si>
    <t>LTV</t>
  </si>
  <si>
    <t>ROA</t>
  </si>
  <si>
    <t>Net Worth (in Bn)</t>
  </si>
  <si>
    <t>ROE</t>
  </si>
  <si>
    <t>D/E</t>
  </si>
  <si>
    <t>ROA Tree</t>
  </si>
  <si>
    <t>NII/Total Assets</t>
  </si>
  <si>
    <t>Opex/Total Assets</t>
  </si>
  <si>
    <t>Provision/Total Assets</t>
  </si>
  <si>
    <t>PBT/Total Assets</t>
  </si>
  <si>
    <t>PAT/Total Assets</t>
  </si>
  <si>
    <t>Salaried/ Non salaried</t>
  </si>
  <si>
    <t>53:47</t>
  </si>
  <si>
    <t>52:48</t>
  </si>
  <si>
    <t>51:49</t>
  </si>
  <si>
    <t>50:50</t>
  </si>
  <si>
    <t>Borrowings (mn) as on date</t>
  </si>
  <si>
    <t>Borrowings - Banks</t>
  </si>
  <si>
    <t>Borrowings - NCD</t>
  </si>
  <si>
    <t>Borrowings - NHB</t>
  </si>
  <si>
    <t>Borrowings - Securitization</t>
  </si>
  <si>
    <t>Borrowings-ECB</t>
  </si>
  <si>
    <t>Borrowings-CP</t>
  </si>
  <si>
    <t xml:space="preserve">Disbursement Mix </t>
  </si>
  <si>
    <t>Maharashtra</t>
  </si>
  <si>
    <t>AP &amp; Telangana</t>
  </si>
  <si>
    <t>Rajasthan</t>
  </si>
  <si>
    <t>Madhya Pradesh</t>
  </si>
  <si>
    <t>Tamil Nadu</t>
  </si>
  <si>
    <t>Karnataka</t>
  </si>
  <si>
    <t>Haryana</t>
  </si>
  <si>
    <t>Chattisgarh</t>
  </si>
  <si>
    <t>Gujarat</t>
  </si>
  <si>
    <t>Credit Rating</t>
  </si>
  <si>
    <t>Crisil Rating</t>
  </si>
  <si>
    <t>AA (Stable)</t>
  </si>
  <si>
    <t>ICRA Rating</t>
  </si>
  <si>
    <t>AA-(Stable)</t>
  </si>
  <si>
    <t>India Rating</t>
  </si>
  <si>
    <t>Fund Based Biz-</t>
  </si>
  <si>
    <t>Total Investments (in Bn) (incl. liquid)</t>
  </si>
  <si>
    <t>Equity Investments incl. Alternate Funds (in Bn)</t>
  </si>
  <si>
    <t>At cost</t>
  </si>
  <si>
    <t>MTM</t>
  </si>
  <si>
    <t>MF+Alternates (in Bn)</t>
  </si>
  <si>
    <t>PE+RE (in Bn)</t>
  </si>
  <si>
    <t>Equity Shares incl. AU Finance (in Bn)</t>
  </si>
  <si>
    <t>Asset and Wealth Management</t>
  </si>
  <si>
    <t>Employee Expense</t>
  </si>
  <si>
    <t>Interest Expense</t>
  </si>
  <si>
    <t>Other Expense</t>
  </si>
  <si>
    <t>Particulars</t>
  </si>
  <si>
    <t>Net worth</t>
  </si>
  <si>
    <t>Borrowings</t>
  </si>
  <si>
    <t>Home finance</t>
  </si>
  <si>
    <t>Other Group</t>
  </si>
  <si>
    <t>CP</t>
  </si>
  <si>
    <t>NCD</t>
  </si>
  <si>
    <t>Other</t>
  </si>
  <si>
    <t>Minority</t>
  </si>
  <si>
    <t>DTL</t>
  </si>
  <si>
    <t>Total Liabilities</t>
  </si>
  <si>
    <t>Fixed Assets</t>
  </si>
  <si>
    <t>Investments</t>
  </si>
  <si>
    <t>Liquid</t>
  </si>
  <si>
    <t>AU</t>
  </si>
  <si>
    <t>RE</t>
  </si>
  <si>
    <t>SR</t>
  </si>
  <si>
    <t>Direct equity</t>
  </si>
  <si>
    <t>Others(Debentures)</t>
  </si>
  <si>
    <t>Loan &amp; Advances</t>
  </si>
  <si>
    <t>Net Current assets</t>
  </si>
  <si>
    <t>Assets</t>
  </si>
  <si>
    <t>Cash and Bank</t>
  </si>
  <si>
    <t>Broking FD</t>
  </si>
  <si>
    <t>Broking FD Int</t>
  </si>
  <si>
    <t>Broking Bank</t>
  </si>
  <si>
    <t>Receivables</t>
  </si>
  <si>
    <t>MOFSL(including T+5)</t>
  </si>
  <si>
    <t>MOCBPL</t>
  </si>
  <si>
    <t>Other Fin Assets</t>
  </si>
  <si>
    <t xml:space="preserve">Exchange Deposit </t>
  </si>
  <si>
    <t>Current tax assets</t>
  </si>
  <si>
    <t>Other Non-Fin Assets</t>
  </si>
  <si>
    <t>Liabilities</t>
  </si>
  <si>
    <t>Payables</t>
  </si>
  <si>
    <t>Broking - Client</t>
  </si>
  <si>
    <t>Broking - Others</t>
  </si>
  <si>
    <t>Other Fin liab</t>
  </si>
  <si>
    <t>Broking - Margin Money</t>
  </si>
  <si>
    <t>Current tax liab</t>
  </si>
  <si>
    <t>Provisions</t>
  </si>
  <si>
    <t>Other Non-Fin Liab</t>
  </si>
  <si>
    <t>Total Assets</t>
  </si>
  <si>
    <t>Q3FY24</t>
  </si>
  <si>
    <t>Delhi &amp; UP</t>
  </si>
  <si>
    <t>48:52</t>
  </si>
  <si>
    <t>Net Interest Income</t>
  </si>
  <si>
    <t>Other Operating Income</t>
  </si>
  <si>
    <t>Wealth</t>
  </si>
  <si>
    <t>Capital Markets</t>
  </si>
  <si>
    <t>Particulars (Rs mn)</t>
  </si>
  <si>
    <t>YoY (%)</t>
  </si>
  <si>
    <t>QoQ%</t>
  </si>
  <si>
    <t>YoY%</t>
  </si>
  <si>
    <t>Total Revenues</t>
  </si>
  <si>
    <t>Interest income</t>
  </si>
  <si>
    <t>Brokerage</t>
  </si>
  <si>
    <t>Employee Cost</t>
  </si>
  <si>
    <t>Interest expense</t>
  </si>
  <si>
    <t>Distribution</t>
  </si>
  <si>
    <t>Fees &amp; Commission Expense</t>
  </si>
  <si>
    <t>Net Interest Income (NII)</t>
  </si>
  <si>
    <t>-</t>
  </si>
  <si>
    <t>D&amp;A</t>
  </si>
  <si>
    <t>Total Expense</t>
  </si>
  <si>
    <t>Total Income</t>
  </si>
  <si>
    <t>Operating Cost</t>
  </si>
  <si>
    <t>Total Expenses</t>
  </si>
  <si>
    <t xml:space="preserve"> - Employee Cost</t>
  </si>
  <si>
    <t xml:space="preserve">PBT  </t>
  </si>
  <si>
    <t xml:space="preserve"> - Other Cost</t>
  </si>
  <si>
    <t>Fee Sharing</t>
  </si>
  <si>
    <t>PAT</t>
  </si>
  <si>
    <t>PPOP</t>
  </si>
  <si>
    <t>Provisioning/Write off</t>
  </si>
  <si>
    <t>PBT</t>
  </si>
  <si>
    <t xml:space="preserve">PAT </t>
  </si>
  <si>
    <t>47:53</t>
  </si>
  <si>
    <t>Q4FY24</t>
  </si>
  <si>
    <t>Particulars (Rs Cr.)</t>
  </si>
  <si>
    <t>Retail Cash Market Share</t>
  </si>
  <si>
    <t>Retail F&amp;O Market Share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</si>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</sst>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  <numFmt numFmtId="165" formatCode="[$-409]mmm\-yy;@"/>
    <numFmt numFmtId="166" formatCode="_-* #,##0.00_-;\-* #,##0.00_-;_-* &quot;-&quot;??_-;_-@_-"/>
    <numFmt numFmtId="167" formatCode="0.0%"/>
    <numFmt numFmtId="168" formatCode="0.0"/>
    <numFmt numFmtId="169" formatCode="_(* #,##0_);_(* \(#,##0\);_(* &quot;&quot;_);_(@_)"/>
    <numFmt numFmtId="170" formatCode="0.00_);\(0.00\);0.00"/>
    <numFmt numFmtId="171" formatCode="&quot;$&quot;#,##0\ ;\(&quot;$&quot;#,##0\)"/>
    <numFmt numFmtId="172" formatCode="_([$€-2]* #,##0.00_);_([$€-2]* \(#,##0.00\);_([$€-2]* &quot;-&quot;??_)"/>
    <numFmt numFmtId="173" formatCode="#,##0.0000\ ;\(#,##0.0000\)"/>
    <numFmt numFmtId="174" formatCode="#,##0.0_);\(#,##0.0\)"/>
    <numFmt numFmtId="175" formatCode="#,##0_);[Magenta]\(#,##0\)"/>
    <numFmt numFmtId="176" formatCode="0.00_);\(0.00\);0.00_)"/>
    <numFmt numFmtId="177" formatCode="#,##0;\(#,##0\)"/>
    <numFmt numFmtId="178" formatCode="0.00_)"/>
    <numFmt numFmtId="179" formatCode="0.00\%;\-0.00\%;0.00\%"/>
    <numFmt numFmtId="180" formatCode="\+#,##0;\-#,##0"/>
    <numFmt numFmtId="181" formatCode="0.00;\-0.00;0.00"/>
    <numFmt numFmtId="182" formatCode="0.00\x;\-0.00\x;0.00\x"/>
    <numFmt numFmtId="183" formatCode="##0.00000"/>
    <numFmt numFmtId="184" formatCode="General;\-General;General;"/>
    <numFmt numFmtId="185" formatCode="#,##0.000\ ;\(#,##0.000\)"/>
    <numFmt numFmtId="186" formatCode="#,##0.00\ ;\(#,##0.00\)"/>
    <numFmt numFmtId="187" formatCode="#,##0.0"/>
    <numFmt numFmtId="188" formatCode="_(* #,##0.0_);_(* \(#,##0.0\);_(* &quot;-&quot;??_);_(@_)"/>
    <numFmt numFmtId="189" formatCode="[$-F800]dddd\,\ mmmm\ dd\,\ yyyy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Zurich BT"/>
    </font>
    <font>
      <sz val="10"/>
      <color indexed="8"/>
      <name val="Arial"/>
      <family val="2"/>
    </font>
    <font>
      <sz val="9"/>
      <name val="Helvetica 45 Light"/>
    </font>
    <font>
      <b/>
      <sz val="10"/>
      <name val="Helvetica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sz val="10"/>
      <color indexed="56"/>
      <name val="Verdana"/>
      <family val="2"/>
    </font>
    <font>
      <sz val="16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24"/>
      <name val="MS Sans Serif"/>
      <family val="2"/>
    </font>
    <font>
      <sz val="16"/>
      <color indexed="61"/>
      <name val="Century Schoolbook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name val="Tms Rmn"/>
    </font>
    <font>
      <b/>
      <sz val="10"/>
      <color indexed="17"/>
      <name val="Times New Roman"/>
      <family val="1"/>
    </font>
    <font>
      <sz val="10"/>
      <name val="Courier"/>
      <family val="3"/>
    </font>
    <font>
      <sz val="24"/>
      <color indexed="13"/>
      <name val="SWISS"/>
    </font>
    <font>
      <sz val="10"/>
      <name val="Times New Roman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14"/>
      <name val="SWISS"/>
    </font>
    <font>
      <sz val="12"/>
      <name val="Helv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9"/>
      <color indexed="9"/>
      <name val="Helvetica 65 Medium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indexed="17"/>
      <name val="Helvetica"/>
      <family val="2"/>
    </font>
    <font>
      <sz val="8"/>
      <color indexed="14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4"/>
      <name val="Helv"/>
    </font>
    <font>
      <sz val="9"/>
      <color indexed="12"/>
      <name val="Times New Roman"/>
      <family val="1"/>
    </font>
    <font>
      <b/>
      <i/>
      <sz val="16"/>
      <name val="Helv"/>
    </font>
    <font>
      <b/>
      <u/>
      <sz val="12"/>
      <name val="L Serifa Light"/>
    </font>
    <font>
      <sz val="11"/>
      <color indexed="8"/>
      <name val="Calibri"/>
      <family val="2"/>
    </font>
    <font>
      <sz val="12"/>
      <name val="Helvetica-Black"/>
    </font>
    <font>
      <b/>
      <sz val="10"/>
      <name val="Arial"/>
      <family val="2"/>
    </font>
    <font>
      <sz val="10"/>
      <name val="Helv"/>
    </font>
    <font>
      <sz val="9"/>
      <name val="Helvetica 46 LightItalic"/>
      <family val="2"/>
    </font>
    <font>
      <b/>
      <sz val="9"/>
      <name val="Arial"/>
      <family val="2"/>
    </font>
    <font>
      <sz val="10"/>
      <color indexed="12"/>
      <name val="MS Sans Serif"/>
      <family val="2"/>
    </font>
    <font>
      <b/>
      <sz val="12"/>
      <name val="MS Sans Serif"/>
      <family val="2"/>
    </font>
    <font>
      <b/>
      <sz val="10"/>
      <color indexed="18"/>
      <name val="Symbol"/>
      <family val="1"/>
      <charset val="2"/>
    </font>
    <font>
      <sz val="10"/>
      <name val="Arial Narrow"/>
      <family val="2"/>
    </font>
    <font>
      <b/>
      <sz val="10"/>
      <name val="Palatino"/>
      <family val="1"/>
    </font>
    <font>
      <b/>
      <u val="singleAccounting"/>
      <sz val="10"/>
      <name val="Arial Narrow"/>
      <family val="2"/>
    </font>
    <font>
      <sz val="12"/>
      <name val="Palatino"/>
      <family val="1"/>
    </font>
    <font>
      <sz val="11"/>
      <name val="Helvetica-Black"/>
    </font>
    <font>
      <sz val="24"/>
      <color indexed="13"/>
      <name val="Helv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sz val="12"/>
      <name val="宋体"/>
      <charset val="134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2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BB12F"/>
        <bgColor indexed="64"/>
      </patternFill>
    </fill>
    <fill>
      <patternFill patternType="solid">
        <fgColor rgb="FFF7B12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2"/>
      </bottom>
      <diagonal/>
    </border>
  </borders>
  <cellStyleXfs count="353">
    <xf numFmtId="0" fontId="0" fillId="0" borderId="0"/>
    <xf numFmtId="0" fontId="3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9" fillId="0" borderId="0">
      <alignment horizontal="right"/>
    </xf>
    <xf numFmtId="0" fontId="4" fillId="0" borderId="0"/>
    <xf numFmtId="0" fontId="10" fillId="0" borderId="0">
      <alignment horizontal="right"/>
    </xf>
    <xf numFmtId="0" fontId="11" fillId="0" borderId="7" applyNumberFormat="0" applyFill="0" applyBorder="0" applyAlignment="0" applyProtection="0"/>
    <xf numFmtId="0" fontId="12" fillId="0" borderId="7" applyNumberFormat="0" applyFill="0" applyBorder="0" applyAlignment="0" applyProtection="0"/>
    <xf numFmtId="0" fontId="13" fillId="0" borderId="7" applyNumberFormat="0" applyFill="0" applyBorder="0" applyAlignment="0" applyProtection="0"/>
    <xf numFmtId="0" fontId="14" fillId="0" borderId="7" applyNumberFormat="0" applyFill="0" applyAlignment="0" applyProtection="0"/>
    <xf numFmtId="16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" fontId="17" fillId="0" borderId="0"/>
    <xf numFmtId="4" fontId="18" fillId="4" borderId="1">
      <alignment horizontal="right" vertical="center" indent="1"/>
    </xf>
    <xf numFmtId="0" fontId="19" fillId="5" borderId="8">
      <alignment horizontal="left" vertical="center"/>
    </xf>
    <xf numFmtId="0" fontId="20" fillId="0" borderId="0">
      <alignment horizontal="center" wrapText="1"/>
      <protection hidden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6" borderId="0">
      <alignment horizontal="center" vertical="center" wrapText="1"/>
    </xf>
    <xf numFmtId="0" fontId="23" fillId="7" borderId="9">
      <alignment vertical="center"/>
    </xf>
    <xf numFmtId="0" fontId="24" fillId="0" borderId="0">
      <alignment horizontal="left"/>
    </xf>
    <xf numFmtId="0" fontId="25" fillId="0" borderId="0"/>
    <xf numFmtId="0" fontId="26" fillId="0" borderId="0">
      <alignment horizontal="left"/>
    </xf>
    <xf numFmtId="170" fontId="20" fillId="0" borderId="0" applyFill="0" applyBorder="0">
      <alignment horizontal="right"/>
      <protection locked="0"/>
    </xf>
    <xf numFmtId="171" fontId="21" fillId="0" borderId="0" applyFont="0" applyFill="0" applyBorder="0" applyAlignment="0" applyProtection="0"/>
    <xf numFmtId="0" fontId="20" fillId="0" borderId="0" applyFont="0" applyFill="0" applyBorder="0" applyAlignment="0">
      <protection locked="0"/>
    </xf>
    <xf numFmtId="0" fontId="27" fillId="0" borderId="0"/>
    <xf numFmtId="0" fontId="27" fillId="0" borderId="10"/>
    <xf numFmtId="0" fontId="4" fillId="8" borderId="11" applyFont="0" applyFill="0" applyBorder="0"/>
    <xf numFmtId="15" fontId="28" fillId="0" borderId="0" applyFont="0" applyFill="0" applyBorder="0" applyAlignment="0" applyProtection="0"/>
    <xf numFmtId="0" fontId="29" fillId="0" borderId="0"/>
    <xf numFmtId="0" fontId="29" fillId="0" borderId="10"/>
    <xf numFmtId="0" fontId="29" fillId="0" borderId="10"/>
    <xf numFmtId="0" fontId="30" fillId="9" borderId="0"/>
    <xf numFmtId="49" fontId="4" fillId="0" borderId="0" applyFont="0" applyFill="0" applyBorder="0" applyProtection="0">
      <alignment horizontal="right"/>
    </xf>
    <xf numFmtId="49" fontId="4" fillId="0" borderId="12" applyFont="0" applyFill="0" applyBorder="0" applyAlignment="0"/>
    <xf numFmtId="172" fontId="31" fillId="0" borderId="0" applyFont="0" applyFill="0" applyBorder="0" applyAlignment="0" applyProtection="0"/>
    <xf numFmtId="2" fontId="4" fillId="0" borderId="5" applyFill="0" applyBorder="0"/>
    <xf numFmtId="2" fontId="21" fillId="0" borderId="0" applyFont="0" applyFill="0" applyBorder="0" applyAlignment="0" applyProtection="0"/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5" fillId="0" borderId="13"/>
    <xf numFmtId="0" fontId="35" fillId="0" borderId="10"/>
    <xf numFmtId="0" fontId="35" fillId="10" borderId="10"/>
    <xf numFmtId="173" fontId="12" fillId="0" borderId="0" applyBorder="0" applyProtection="0"/>
    <xf numFmtId="0" fontId="15" fillId="0" borderId="0">
      <alignment horizontal="right"/>
    </xf>
    <xf numFmtId="37" fontId="36" fillId="0" borderId="0"/>
    <xf numFmtId="0" fontId="37" fillId="0" borderId="0">
      <alignment horizontal="left"/>
    </xf>
    <xf numFmtId="0" fontId="37" fillId="0" borderId="0">
      <alignment horizontal="left"/>
    </xf>
    <xf numFmtId="0" fontId="38" fillId="0" borderId="0">
      <alignment horizontal="left"/>
    </xf>
    <xf numFmtId="0" fontId="39" fillId="0" borderId="14">
      <alignment horizontal="left" vertical="top"/>
    </xf>
    <xf numFmtId="0" fontId="40" fillId="0" borderId="0">
      <alignment horizontal="left"/>
    </xf>
    <xf numFmtId="0" fontId="41" fillId="0" borderId="14">
      <alignment horizontal="left" vertical="top"/>
    </xf>
    <xf numFmtId="0" fontId="42" fillId="0" borderId="0">
      <alignment horizontal="left"/>
    </xf>
    <xf numFmtId="0" fontId="43" fillId="11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4" fontId="46" fillId="0" borderId="0" applyBorder="0"/>
    <xf numFmtId="175" fontId="47" fillId="0" borderId="0"/>
    <xf numFmtId="0" fontId="20" fillId="0" borderId="0" applyFill="0" applyBorder="0">
      <alignment horizontal="right"/>
      <protection locked="0"/>
    </xf>
    <xf numFmtId="176" fontId="20" fillId="0" borderId="0" applyFill="0" applyBorder="0">
      <alignment horizontal="right"/>
      <protection locked="0"/>
    </xf>
    <xf numFmtId="0" fontId="48" fillId="0" borderId="0" applyFill="0" applyBorder="0"/>
    <xf numFmtId="0" fontId="4" fillId="0" borderId="0" applyFill="0" applyBorder="0"/>
    <xf numFmtId="0" fontId="49" fillId="0" borderId="0" applyFill="0" applyBorder="0"/>
    <xf numFmtId="0" fontId="4" fillId="0" borderId="0" applyFill="0" applyBorder="0">
      <alignment horizontal="right"/>
    </xf>
    <xf numFmtId="0" fontId="50" fillId="12" borderId="10">
      <alignment horizontal="left" vertical="center" wrapText="1"/>
    </xf>
    <xf numFmtId="0" fontId="51" fillId="12" borderId="10"/>
    <xf numFmtId="174" fontId="31" fillId="0" borderId="0" applyNumberFormat="0" applyAlignment="0">
      <alignment horizontal="left"/>
    </xf>
    <xf numFmtId="1" fontId="52" fillId="0" borderId="1" applyNumberFormat="0" applyFill="0" applyBorder="0" applyAlignment="0" applyProtection="0">
      <alignment horizontal="justify"/>
      <protection locked="0"/>
    </xf>
    <xf numFmtId="0" fontId="4" fillId="0" borderId="15" applyNumberFormat="0" applyFont="0" applyAlignment="0"/>
    <xf numFmtId="0" fontId="4" fillId="0" borderId="16" applyNumberFormat="0" applyFont="0" applyFill="0" applyAlignment="0"/>
    <xf numFmtId="40" fontId="20" fillId="0" borderId="0" applyFont="0" applyFill="0" applyBorder="0" applyAlignment="0" applyProtection="0"/>
    <xf numFmtId="177" fontId="9" fillId="0" borderId="0">
      <alignment horizontal="right"/>
    </xf>
    <xf numFmtId="178" fontId="53" fillId="0" borderId="0"/>
    <xf numFmtId="1" fontId="54" fillId="0" borderId="0" applyFill="0" applyBorder="0"/>
    <xf numFmtId="0" fontId="5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0" borderId="0"/>
    <xf numFmtId="0" fontId="4" fillId="0" borderId="0" applyFont="0" applyFill="0" applyBorder="0" applyAlignment="0"/>
    <xf numFmtId="40" fontId="4" fillId="0" borderId="0" applyFill="0" applyBorder="0" applyProtection="0">
      <alignment horizontal="right"/>
    </xf>
    <xf numFmtId="38" fontId="4" fillId="0" borderId="0" applyFont="0" applyFill="0" applyBorder="0" applyAlignment="0"/>
    <xf numFmtId="40" fontId="4" fillId="0" borderId="0" applyFont="0" applyFill="0" applyBorder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6" fillId="0" borderId="0">
      <alignment horizontal="left"/>
    </xf>
    <xf numFmtId="0" fontId="57" fillId="8" borderId="1"/>
    <xf numFmtId="167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0" fillId="0" borderId="0" applyFill="0" applyBorder="0">
      <alignment horizontal="right"/>
      <protection locked="0"/>
    </xf>
    <xf numFmtId="180" fontId="59" fillId="0" borderId="0"/>
    <xf numFmtId="0" fontId="60" fillId="7" borderId="17">
      <alignment horizontal="center" vertical="center"/>
    </xf>
    <xf numFmtId="181" fontId="20" fillId="0" borderId="0" applyFill="0" applyBorder="0">
      <alignment horizontal="right"/>
      <protection locked="0"/>
    </xf>
    <xf numFmtId="182" fontId="20" fillId="0" borderId="0">
      <alignment horizontal="right"/>
      <protection locked="0"/>
    </xf>
    <xf numFmtId="0" fontId="27" fillId="0" borderId="0"/>
    <xf numFmtId="0" fontId="29" fillId="0" borderId="0"/>
    <xf numFmtId="0" fontId="4" fillId="0" borderId="15"/>
    <xf numFmtId="0" fontId="4" fillId="0" borderId="0"/>
    <xf numFmtId="0" fontId="4" fillId="0" borderId="0">
      <alignment horizontal="right"/>
    </xf>
    <xf numFmtId="0" fontId="19" fillId="0" borderId="16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33" fillId="0" borderId="18">
      <alignment vertical="center"/>
    </xf>
    <xf numFmtId="183" fontId="61" fillId="0" borderId="0" applyFill="0" applyBorder="0" applyProtection="0">
      <alignment horizontal="right"/>
      <protection hidden="1"/>
    </xf>
    <xf numFmtId="0" fontId="62" fillId="6" borderId="1">
      <alignment horizontal="center" vertical="center" wrapText="1"/>
      <protection hidden="1"/>
    </xf>
    <xf numFmtId="184" fontId="20" fillId="0" borderId="0">
      <protection locked="0"/>
    </xf>
    <xf numFmtId="0" fontId="4" fillId="0" borderId="0"/>
    <xf numFmtId="37" fontId="36" fillId="0" borderId="0"/>
    <xf numFmtId="0" fontId="4" fillId="0" borderId="3"/>
    <xf numFmtId="0" fontId="4" fillId="0" borderId="19"/>
    <xf numFmtId="0" fontId="4" fillId="0" borderId="20"/>
    <xf numFmtId="0" fontId="63" fillId="0" borderId="7" applyNumberFormat="0" applyFill="0" applyBorder="0" applyAlignment="0" applyProtection="0"/>
    <xf numFmtId="0" fontId="27" fillId="0" borderId="10"/>
    <xf numFmtId="0" fontId="64" fillId="0" borderId="15" applyNumberFormat="0" applyFont="0" applyFill="0" applyAlignment="0" applyProtection="0"/>
    <xf numFmtId="0" fontId="65" fillId="0" borderId="0">
      <alignment horizontal="left"/>
    </xf>
    <xf numFmtId="0" fontId="66" fillId="0" borderId="21" applyNumberFormat="0" applyFill="0" applyAlignment="0" applyProtection="0"/>
    <xf numFmtId="0" fontId="34" fillId="0" borderId="0">
      <alignment horizontal="left"/>
    </xf>
    <xf numFmtId="0" fontId="40" fillId="0" borderId="0"/>
    <xf numFmtId="0" fontId="38" fillId="0" borderId="0"/>
    <xf numFmtId="0" fontId="34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4" fillId="0" borderId="22" applyNumberFormat="0" applyFont="0" applyAlignment="0"/>
    <xf numFmtId="0" fontId="4" fillId="0" borderId="6" applyNumberFormat="0" applyFont="0" applyFill="0" applyAlignment="0" applyProtection="0"/>
    <xf numFmtId="0" fontId="4" fillId="0" borderId="17" applyNumberFormat="0" applyFont="0" applyAlignment="0"/>
    <xf numFmtId="0" fontId="4" fillId="0" borderId="23" applyNumberFormat="0" applyFont="0" applyAlignment="0"/>
    <xf numFmtId="0" fontId="4" fillId="0" borderId="1" applyNumberFormat="0" applyFont="0" applyAlignment="0"/>
    <xf numFmtId="0" fontId="4" fillId="0" borderId="24" applyNumberFormat="0" applyFont="0" applyAlignment="0"/>
    <xf numFmtId="0" fontId="4" fillId="0" borderId="2" applyNumberFormat="0" applyFont="0" applyAlignment="0"/>
    <xf numFmtId="0" fontId="4" fillId="0" borderId="4" applyNumberFormat="0" applyFont="0" applyAlignment="0"/>
    <xf numFmtId="0" fontId="4" fillId="0" borderId="3" applyNumberFormat="0" applyFont="0" applyAlignment="0"/>
    <xf numFmtId="0" fontId="4" fillId="0" borderId="11" applyNumberFormat="0" applyFont="0" applyAlignment="0"/>
    <xf numFmtId="0" fontId="4" fillId="0" borderId="25" applyNumberFormat="0" applyFont="0" applyAlignment="0"/>
    <xf numFmtId="0" fontId="4" fillId="0" borderId="12" applyNumberFormat="0" applyFont="0" applyFill="0" applyAlignment="0" applyProtection="0"/>
    <xf numFmtId="0" fontId="4" fillId="0" borderId="5" applyNumberFormat="0" applyFont="0" applyFill="0" applyAlignment="0" applyProtection="0"/>
    <xf numFmtId="0" fontId="4" fillId="0" borderId="19" applyNumberFormat="0" applyFont="0" applyAlignment="0"/>
    <xf numFmtId="0" fontId="4" fillId="0" borderId="26" applyNumberFormat="0" applyFont="0" applyAlignment="0"/>
    <xf numFmtId="185" fontId="12" fillId="0" borderId="0" applyBorder="0" applyProtection="0">
      <alignment horizontal="right"/>
    </xf>
    <xf numFmtId="0" fontId="69" fillId="13" borderId="0"/>
    <xf numFmtId="0" fontId="4" fillId="7" borderId="27">
      <alignment horizontal="left" vertical="center"/>
    </xf>
    <xf numFmtId="0" fontId="20" fillId="0" borderId="0" applyBorder="0"/>
    <xf numFmtId="0" fontId="68" fillId="0" borderId="0"/>
    <xf numFmtId="0" fontId="67" fillId="0" borderId="0"/>
    <xf numFmtId="0" fontId="51" fillId="0" borderId="13"/>
    <xf numFmtId="0" fontId="51" fillId="0" borderId="10"/>
    <xf numFmtId="186" fontId="14" fillId="0" borderId="0" applyBorder="0" applyProtection="0">
      <alignment horizontal="right"/>
    </xf>
    <xf numFmtId="0" fontId="70" fillId="0" borderId="7" applyNumberFormat="0" applyFill="0" applyBorder="0" applyAlignment="0" applyProtection="0"/>
    <xf numFmtId="0" fontId="71" fillId="0" borderId="7" applyNumberFormat="0" applyFill="0" applyBorder="0" applyAlignment="0" applyProtection="0"/>
    <xf numFmtId="0" fontId="72" fillId="0" borderId="7" applyNumberFormat="0" applyFill="0" applyBorder="0" applyAlignment="0" applyProtection="0"/>
    <xf numFmtId="0" fontId="57" fillId="0" borderId="0">
      <alignment horizontal="right"/>
    </xf>
    <xf numFmtId="0" fontId="48" fillId="0" borderId="0">
      <alignment horizontal="left"/>
    </xf>
    <xf numFmtId="0" fontId="7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3" fontId="5" fillId="0" borderId="1" xfId="2" applyNumberFormat="1" applyFont="1" applyFill="1" applyBorder="1" applyAlignment="1">
      <alignment horizontal="center" vertical="center"/>
    </xf>
    <xf numFmtId="9" fontId="5" fillId="0" borderId="1" xfId="7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/>
    </xf>
    <xf numFmtId="167" fontId="5" fillId="0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7" fontId="5" fillId="0" borderId="1" xfId="7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187" fontId="5" fillId="0" borderId="1" xfId="7" applyNumberFormat="1" applyFont="1" applyFill="1" applyBorder="1" applyAlignment="1">
      <alignment horizontal="center" vertical="center"/>
    </xf>
    <xf numFmtId="9" fontId="5" fillId="0" borderId="1" xfId="4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/>
    </xf>
    <xf numFmtId="10" fontId="6" fillId="0" borderId="1" xfId="7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/>
    </xf>
    <xf numFmtId="187" fontId="5" fillId="0" borderId="1" xfId="2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74" fillId="2" borderId="1" xfId="4" applyFont="1" applyFill="1" applyBorder="1" applyAlignment="1">
      <alignment vertical="center"/>
    </xf>
    <xf numFmtId="4" fontId="5" fillId="3" borderId="1" xfId="4" applyNumberFormat="1" applyFont="1" applyFill="1" applyBorder="1" applyAlignment="1">
      <alignment vertical="center"/>
    </xf>
    <xf numFmtId="4" fontId="6" fillId="3" borderId="1" xfId="4" applyNumberFormat="1" applyFont="1" applyFill="1" applyBorder="1" applyAlignment="1">
      <alignment vertical="center"/>
    </xf>
    <xf numFmtId="10" fontId="5" fillId="0" borderId="1" xfId="7" applyNumberFormat="1" applyFont="1" applyFill="1" applyBorder="1" applyAlignment="1">
      <alignment horizontal="center" vertical="center"/>
    </xf>
    <xf numFmtId="4" fontId="6" fillId="0" borderId="1" xfId="7" applyNumberFormat="1" applyFont="1" applyFill="1" applyBorder="1" applyAlignment="1">
      <alignment horizontal="center" vertical="center"/>
    </xf>
    <xf numFmtId="4" fontId="5" fillId="0" borderId="1" xfId="7" applyNumberFormat="1" applyFont="1" applyFill="1" applyBorder="1" applyAlignment="1">
      <alignment horizontal="center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/>
    </xf>
    <xf numFmtId="46" fontId="5" fillId="0" borderId="1" xfId="4" quotePrefix="1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vertical="center"/>
    </xf>
    <xf numFmtId="0" fontId="2" fillId="0" borderId="1" xfId="319" applyFont="1" applyFill="1" applyBorder="1" applyAlignment="1">
      <alignment vertical="center"/>
    </xf>
    <xf numFmtId="0" fontId="1" fillId="0" borderId="1" xfId="319" applyFont="1" applyFill="1" applyBorder="1" applyAlignment="1">
      <alignment horizontal="left" vertical="center" indent="1"/>
    </xf>
    <xf numFmtId="0" fontId="76" fillId="0" borderId="0" xfId="345" applyFont="1"/>
    <xf numFmtId="43" fontId="76" fillId="0" borderId="0" xfId="160" applyFont="1"/>
    <xf numFmtId="0" fontId="75" fillId="0" borderId="0" xfId="345" applyFont="1"/>
    <xf numFmtId="43" fontId="75" fillId="0" borderId="0" xfId="160" applyFont="1"/>
    <xf numFmtId="41" fontId="75" fillId="0" borderId="0" xfId="346" applyFont="1"/>
    <xf numFmtId="43" fontId="77" fillId="0" borderId="0" xfId="160" applyFont="1"/>
    <xf numFmtId="0" fontId="77" fillId="0" borderId="0" xfId="345" applyFont="1"/>
    <xf numFmtId="43" fontId="76" fillId="2" borderId="1" xfId="160" applyFont="1" applyFill="1" applyBorder="1" applyAlignment="1">
      <alignment horizontal="center"/>
    </xf>
    <xf numFmtId="188" fontId="77" fillId="0" borderId="1" xfId="160" applyNumberFormat="1" applyFont="1" applyFill="1" applyBorder="1"/>
    <xf numFmtId="0" fontId="75" fillId="0" borderId="1" xfId="345" applyFont="1" applyFill="1" applyBorder="1"/>
    <xf numFmtId="188" fontId="75" fillId="0" borderId="1" xfId="160" applyNumberFormat="1" applyFont="1" applyFill="1" applyBorder="1"/>
    <xf numFmtId="0" fontId="75" fillId="0" borderId="1" xfId="345" applyFont="1" applyFill="1" applyBorder="1" applyAlignment="1">
      <alignment horizontal="left" indent="2"/>
    </xf>
    <xf numFmtId="0" fontId="77" fillId="0" borderId="1" xfId="345" applyFont="1" applyFill="1" applyBorder="1" applyAlignment="1">
      <alignment horizontal="left" indent="3"/>
    </xf>
    <xf numFmtId="0" fontId="76" fillId="0" borderId="1" xfId="345" applyFont="1" applyFill="1" applyBorder="1"/>
    <xf numFmtId="188" fontId="76" fillId="0" borderId="1" xfId="160" applyNumberFormat="1" applyFont="1" applyFill="1" applyBorder="1"/>
    <xf numFmtId="0" fontId="77" fillId="0" borderId="1" xfId="345" applyFont="1" applyFill="1" applyBorder="1" applyAlignment="1">
      <alignment horizontal="left" indent="4"/>
    </xf>
    <xf numFmtId="0" fontId="75" fillId="0" borderId="1" xfId="345" applyFont="1" applyFill="1" applyBorder="1" applyAlignment="1">
      <alignment horizontal="left" indent="4"/>
    </xf>
    <xf numFmtId="0" fontId="77" fillId="0" borderId="1" xfId="345" applyFont="1" applyFill="1" applyBorder="1" applyAlignment="1">
      <alignment horizontal="left" indent="5"/>
    </xf>
    <xf numFmtId="0" fontId="77" fillId="0" borderId="1" xfId="4" applyFont="1" applyFill="1" applyBorder="1" applyAlignment="1">
      <alignment vertical="center"/>
    </xf>
    <xf numFmtId="1" fontId="77" fillId="0" borderId="1" xfId="3" applyNumberFormat="1" applyFont="1" applyFill="1" applyBorder="1" applyAlignment="1">
      <alignment horizontal="center" vertical="center"/>
    </xf>
    <xf numFmtId="189" fontId="76" fillId="2" borderId="1" xfId="160" applyNumberFormat="1" applyFont="1" applyFill="1" applyBorder="1" applyAlignment="1">
      <alignment horizontal="center"/>
    </xf>
    <xf numFmtId="0" fontId="5" fillId="0" borderId="0" xfId="0" applyFont="1"/>
    <xf numFmtId="43" fontId="77" fillId="0" borderId="0" xfId="345" applyNumberFormat="1" applyFont="1"/>
    <xf numFmtId="10" fontId="0" fillId="0" borderId="0" xfId="0" applyNumberFormat="1"/>
    <xf numFmtId="9" fontId="0" fillId="0" borderId="0" xfId="0" applyNumberFormat="1"/>
    <xf numFmtId="37" fontId="0" fillId="0" borderId="0" xfId="0" applyNumberFormat="1"/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/>
    <xf numFmtId="0" fontId="2" fillId="0" borderId="0" xfId="0" applyFont="1"/>
    <xf numFmtId="37" fontId="0" fillId="0" borderId="0" xfId="0" applyNumberFormat="1" applyAlignment="1"/>
    <xf numFmtId="0" fontId="79" fillId="14" borderId="0" xfId="0" applyFont="1" applyFill="1" applyBorder="1" applyAlignment="1">
      <alignment horizontal="left" vertical="center"/>
    </xf>
    <xf numFmtId="0" fontId="80" fillId="15" borderId="0" xfId="0" applyFont="1" applyFill="1" applyBorder="1" applyAlignment="1">
      <alignment horizontal="center" vertical="center" readingOrder="1"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37" fontId="79" fillId="0" borderId="0" xfId="161" applyNumberFormat="1" applyFont="1" applyFill="1" applyBorder="1" applyAlignment="1">
      <alignment horizontal="center" vertical="center"/>
    </xf>
    <xf numFmtId="9" fontId="79" fillId="0" borderId="0" xfId="352" applyFont="1" applyFill="1" applyBorder="1" applyAlignment="1">
      <alignment horizontal="center" vertical="center"/>
    </xf>
    <xf numFmtId="0" fontId="0" fillId="0" borderId="0" xfId="0" applyAlignment="1">
      <alignment wrapText="1"/>
    </xf>
    <xf numFmtId="37" fontId="81" fillId="0" borderId="0" xfId="161" applyNumberFormat="1" applyFont="1" applyFill="1" applyBorder="1" applyAlignment="1">
      <alignment horizontal="center" vertical="center"/>
    </xf>
    <xf numFmtId="9" fontId="81" fillId="0" borderId="0" xfId="352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readingOrder="1"/>
    </xf>
    <xf numFmtId="3" fontId="83" fillId="0" borderId="0" xfId="0" applyNumberFormat="1" applyFont="1" applyFill="1" applyBorder="1" applyAlignment="1">
      <alignment horizontal="center" vertical="center" readingOrder="1"/>
    </xf>
    <xf numFmtId="9" fontId="83" fillId="0" borderId="0" xfId="352" applyFont="1" applyFill="1" applyBorder="1" applyAlignment="1">
      <alignment horizontal="center" vertical="center" readingOrder="1"/>
    </xf>
    <xf numFmtId="0" fontId="84" fillId="0" borderId="0" xfId="0" applyFont="1" applyAlignment="1">
      <alignment horizontal="left" vertical="center" readingOrder="1"/>
    </xf>
    <xf numFmtId="37" fontId="78" fillId="0" borderId="0" xfId="161" applyNumberFormat="1" applyFont="1" applyFill="1" applyBorder="1" applyAlignment="1">
      <alignment horizontal="center" vertical="center"/>
    </xf>
    <xf numFmtId="9" fontId="78" fillId="0" borderId="0" xfId="352" applyFont="1" applyFill="1" applyBorder="1" applyAlignment="1">
      <alignment horizontal="center" vertical="center"/>
    </xf>
    <xf numFmtId="0" fontId="84" fillId="0" borderId="0" xfId="0" applyFont="1" applyAlignment="1">
      <alignment horizontal="left" vertical="center" wrapText="1" readingOrder="1"/>
    </xf>
    <xf numFmtId="37" fontId="83" fillId="0" borderId="0" xfId="0" applyNumberFormat="1" applyFont="1" applyAlignment="1">
      <alignment horizontal="center" vertical="center"/>
    </xf>
    <xf numFmtId="9" fontId="83" fillId="0" borderId="0" xfId="352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80" fillId="0" borderId="0" xfId="0" applyFont="1" applyFill="1" applyBorder="1" applyAlignment="1">
      <alignment horizontal="left" vertical="center" readingOrder="1"/>
    </xf>
    <xf numFmtId="3" fontId="81" fillId="0" borderId="0" xfId="0" applyNumberFormat="1" applyFont="1" applyFill="1" applyBorder="1" applyAlignment="1">
      <alignment horizontal="center" vertical="center" readingOrder="1"/>
    </xf>
    <xf numFmtId="9" fontId="81" fillId="0" borderId="0" xfId="352" applyFont="1" applyFill="1" applyBorder="1" applyAlignment="1">
      <alignment horizontal="center" vertical="center" readingOrder="1"/>
    </xf>
    <xf numFmtId="0" fontId="84" fillId="0" borderId="0" xfId="0" quotePrefix="1" applyFont="1" applyAlignment="1">
      <alignment horizontal="left" vertical="center" readingOrder="1"/>
    </xf>
    <xf numFmtId="0" fontId="85" fillId="0" borderId="0" xfId="0" applyFont="1" applyAlignment="1">
      <alignment horizontal="left" vertical="center" wrapText="1" readingOrder="1"/>
    </xf>
    <xf numFmtId="0" fontId="86" fillId="0" borderId="0" xfId="0" applyFont="1" applyAlignment="1">
      <alignment horizontal="left" vertical="center" wrapText="1" readingOrder="1"/>
    </xf>
    <xf numFmtId="37" fontId="8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wrapText="1"/>
    </xf>
    <xf numFmtId="0" fontId="87" fillId="0" borderId="0" xfId="0" applyFont="1" applyAlignment="1">
      <alignment horizontal="left" vertical="center" readingOrder="1"/>
    </xf>
    <xf numFmtId="0" fontId="83" fillId="0" borderId="0" xfId="0" applyFont="1" applyFill="1" applyBorder="1" applyAlignment="1">
      <alignment horizontal="left" vertical="center"/>
    </xf>
    <xf numFmtId="9" fontId="78" fillId="0" borderId="0" xfId="352" quotePrefix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37" fontId="78" fillId="0" borderId="0" xfId="161" applyNumberFormat="1" applyFont="1" applyFill="1" applyBorder="1" applyAlignment="1">
      <alignment horizontal="center" vertical="center" wrapText="1"/>
    </xf>
    <xf numFmtId="9" fontId="78" fillId="0" borderId="0" xfId="352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ill="1" applyAlignment="1">
      <alignment wrapText="1"/>
    </xf>
    <xf numFmtId="37" fontId="78" fillId="0" borderId="0" xfId="352" applyNumberFormat="1" applyFont="1" applyFill="1" applyBorder="1" applyAlignment="1">
      <alignment horizontal="center" vertical="center"/>
    </xf>
    <xf numFmtId="37" fontId="0" fillId="0" borderId="0" xfId="0" applyNumberFormat="1" applyFill="1" applyAlignment="1"/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 readingOrder="1"/>
    </xf>
    <xf numFmtId="9" fontId="79" fillId="0" borderId="0" xfId="352" quotePrefix="1" applyFont="1" applyFill="1" applyBorder="1" applyAlignment="1">
      <alignment horizontal="center" vertical="center"/>
    </xf>
    <xf numFmtId="9" fontId="0" fillId="0" borderId="0" xfId="0" applyNumberFormat="1" applyAlignment="1">
      <alignment wrapText="1"/>
    </xf>
    <xf numFmtId="37" fontId="0" fillId="0" borderId="0" xfId="0" applyNumberFormat="1" applyAlignment="1">
      <alignment wrapText="1"/>
    </xf>
    <xf numFmtId="9" fontId="0" fillId="0" borderId="0" xfId="352" applyFont="1" applyAlignment="1">
      <alignment wrapText="1"/>
    </xf>
    <xf numFmtId="9" fontId="0" fillId="0" borderId="0" xfId="352" applyFont="1" applyAlignment="1"/>
    <xf numFmtId="3" fontId="0" fillId="0" borderId="0" xfId="0" applyNumberFormat="1" applyAlignment="1"/>
    <xf numFmtId="165" fontId="6" fillId="2" borderId="1" xfId="4" applyNumberFormat="1" applyFont="1" applyFill="1" applyBorder="1" applyAlignment="1">
      <alignment horizontal="left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/>
    </xf>
    <xf numFmtId="164" fontId="6" fillId="2" borderId="1" xfId="320" applyNumberFormat="1" applyFont="1" applyFill="1" applyBorder="1" applyAlignment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 applyProtection="1">
      <alignment horizontal="center" vertical="center"/>
    </xf>
    <xf numFmtId="167" fontId="5" fillId="0" borderId="1" xfId="7" applyNumberFormat="1" applyFont="1" applyFill="1" applyBorder="1" applyAlignment="1" applyProtection="1">
      <alignment horizontal="center" vertical="center"/>
    </xf>
    <xf numFmtId="3" fontId="5" fillId="0" borderId="1" xfId="7" applyNumberFormat="1" applyFont="1" applyFill="1" applyBorder="1" applyAlignment="1" applyProtection="1">
      <alignment horizontal="center" vertical="center"/>
    </xf>
    <xf numFmtId="0" fontId="5" fillId="0" borderId="1" xfId="4" applyFont="1" applyFill="1" applyBorder="1" applyAlignment="1" applyProtection="1">
      <alignment horizontal="center" vertical="center"/>
    </xf>
    <xf numFmtId="1" fontId="5" fillId="0" borderId="1" xfId="4" applyNumberFormat="1" applyFont="1" applyFill="1" applyBorder="1" applyAlignment="1" applyProtection="1">
      <alignment horizontal="center" vertical="center"/>
    </xf>
    <xf numFmtId="9" fontId="5" fillId="0" borderId="1" xfId="4" applyNumberFormat="1" applyFont="1" applyFill="1" applyBorder="1" applyAlignment="1" applyProtection="1">
      <alignment horizontal="center" vertical="center"/>
    </xf>
    <xf numFmtId="187" fontId="5" fillId="0" borderId="1" xfId="7" applyNumberFormat="1" applyFont="1" applyFill="1" applyBorder="1" applyAlignment="1" applyProtection="1">
      <alignment horizontal="center" vertical="center"/>
    </xf>
    <xf numFmtId="9" fontId="6" fillId="0" borderId="1" xfId="4" applyNumberFormat="1" applyFont="1" applyFill="1" applyBorder="1" applyAlignment="1" applyProtection="1">
      <alignment horizontal="center" vertical="center"/>
    </xf>
    <xf numFmtId="2" fontId="5" fillId="0" borderId="1" xfId="4" applyNumberFormat="1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/>
    </xf>
    <xf numFmtId="3" fontId="5" fillId="0" borderId="1" xfId="4" applyNumberFormat="1" applyFont="1" applyFill="1" applyBorder="1" applyAlignment="1" applyProtection="1">
      <alignment horizontal="center"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67" fontId="5" fillId="0" borderId="1" xfId="4" applyNumberFormat="1" applyFont="1" applyFill="1" applyBorder="1" applyAlignment="1" applyProtection="1">
      <alignment horizontal="center" vertical="center"/>
    </xf>
    <xf numFmtId="1" fontId="6" fillId="0" borderId="1" xfId="4" applyNumberFormat="1" applyFont="1" applyFill="1" applyBorder="1" applyAlignment="1" applyProtection="1">
      <alignment horizontal="center" vertical="center"/>
    </xf>
    <xf numFmtId="167" fontId="5" fillId="0" borderId="1" xfId="3" applyNumberFormat="1" applyFont="1" applyFill="1" applyBorder="1" applyAlignment="1" applyProtection="1">
      <alignment horizontal="center" vertical="center"/>
    </xf>
    <xf numFmtId="2" fontId="5" fillId="0" borderId="1" xfId="3" applyNumberFormat="1" applyFont="1" applyFill="1" applyBorder="1" applyAlignment="1" applyProtection="1">
      <alignment horizontal="center" vertical="center"/>
    </xf>
    <xf numFmtId="1" fontId="5" fillId="0" borderId="1" xfId="3" applyNumberFormat="1" applyFont="1" applyFill="1" applyBorder="1" applyAlignment="1" applyProtection="1">
      <alignment horizontal="center" vertical="center"/>
    </xf>
    <xf numFmtId="2" fontId="5" fillId="0" borderId="1" xfId="7" applyNumberFormat="1" applyFont="1" applyFill="1" applyBorder="1" applyAlignment="1" applyProtection="1">
      <alignment horizontal="center" vertical="center"/>
    </xf>
    <xf numFmtId="3" fontId="5" fillId="0" borderId="1" xfId="2" applyNumberFormat="1" applyFont="1" applyFill="1" applyBorder="1" applyAlignment="1" applyProtection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/>
    </xf>
    <xf numFmtId="9" fontId="6" fillId="0" borderId="1" xfId="2" applyNumberFormat="1" applyFont="1" applyFill="1" applyBorder="1" applyAlignment="1" applyProtection="1">
      <alignment horizontal="center" vertical="center"/>
    </xf>
    <xf numFmtId="10" fontId="6" fillId="0" borderId="1" xfId="7" applyNumberFormat="1" applyFont="1" applyFill="1" applyBorder="1" applyAlignment="1" applyProtection="1">
      <alignment horizontal="center" vertical="center"/>
    </xf>
    <xf numFmtId="10" fontId="5" fillId="0" borderId="1" xfId="7" applyNumberFormat="1" applyFont="1" applyFill="1" applyBorder="1" applyAlignment="1" applyProtection="1">
      <alignment horizontal="center" vertical="center"/>
    </xf>
    <xf numFmtId="9" fontId="5" fillId="0" borderId="1" xfId="7" applyNumberFormat="1" applyFont="1" applyFill="1" applyBorder="1" applyAlignment="1" applyProtection="1">
      <alignment horizontal="center" vertical="center"/>
    </xf>
    <xf numFmtId="4" fontId="5" fillId="0" borderId="1" xfId="2" applyNumberFormat="1" applyFont="1" applyFill="1" applyBorder="1" applyAlignment="1" applyProtection="1">
      <alignment horizontal="center" vertical="center"/>
    </xf>
    <xf numFmtId="9" fontId="5" fillId="0" borderId="1" xfId="3" applyFont="1" applyFill="1" applyBorder="1" applyAlignment="1" applyProtection="1">
      <alignment horizontal="center" vertical="center"/>
    </xf>
    <xf numFmtId="187" fontId="6" fillId="0" borderId="1" xfId="2" applyNumberFormat="1" applyFont="1" applyFill="1" applyBorder="1" applyAlignment="1" applyProtection="1">
      <alignment horizontal="center" vertical="center"/>
    </xf>
    <xf numFmtId="187" fontId="5" fillId="0" borderId="1" xfId="2" applyNumberFormat="1" applyFont="1" applyFill="1" applyBorder="1" applyAlignment="1" applyProtection="1">
      <alignment horizontal="center" vertical="center"/>
    </xf>
    <xf numFmtId="4" fontId="6" fillId="0" borderId="1" xfId="7" applyNumberFormat="1" applyFont="1" applyFill="1" applyBorder="1" applyAlignment="1" applyProtection="1">
      <alignment horizontal="center" vertical="center"/>
    </xf>
    <xf numFmtId="4" fontId="5" fillId="0" borderId="1" xfId="7" applyNumberFormat="1" applyFont="1" applyFill="1" applyBorder="1" applyAlignment="1" applyProtection="1">
      <alignment horizontal="center" vertical="center"/>
    </xf>
    <xf numFmtId="2" fontId="6" fillId="0" borderId="1" xfId="2" applyNumberFormat="1" applyFont="1" applyFill="1" applyBorder="1" applyAlignment="1" applyProtection="1">
      <alignment horizontal="center" vertical="center"/>
    </xf>
    <xf numFmtId="2" fontId="5" fillId="0" borderId="1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7" fontId="5" fillId="3" borderId="1" xfId="7" applyNumberFormat="1" applyFont="1" applyFill="1" applyBorder="1" applyAlignment="1">
      <alignment horizontal="center" vertical="center"/>
    </xf>
    <xf numFmtId="22" fontId="5" fillId="0" borderId="1" xfId="4" quotePrefix="1" applyNumberFormat="1" applyFont="1" applyFill="1" applyBorder="1" applyAlignment="1">
      <alignment horizontal="center" vertical="center"/>
    </xf>
    <xf numFmtId="0" fontId="88" fillId="0" borderId="0" xfId="0" applyFont="1" applyAlignment="1"/>
    <xf numFmtId="0" fontId="88" fillId="0" borderId="0" xfId="0" applyFont="1"/>
    <xf numFmtId="11" fontId="88" fillId="0" borderId="0" xfId="0" applyNumberFormat="1" applyFont="1"/>
    <xf numFmtId="37" fontId="88" fillId="0" borderId="0" xfId="0" applyNumberFormat="1" applyFont="1" applyAlignment="1"/>
    <xf numFmtId="0" fontId="88" fillId="0" borderId="0" xfId="0" applyFont="1" applyAlignment="1">
      <alignment wrapText="1"/>
    </xf>
    <xf numFmtId="0" fontId="88" fillId="0" borderId="0" xfId="0" applyFont="1" applyFill="1" applyAlignment="1"/>
    <xf numFmtId="0" fontId="90" fillId="0" borderId="0" xfId="0" applyFont="1" applyFill="1" applyBorder="1" applyAlignment="1">
      <alignment horizontal="left" vertical="center"/>
    </xf>
    <xf numFmtId="0" fontId="89" fillId="0" borderId="0" xfId="0" applyFont="1" applyAlignment="1">
      <alignment wrapText="1"/>
    </xf>
    <xf numFmtId="0" fontId="90" fillId="0" borderId="0" xfId="0" applyFont="1" applyFill="1" applyBorder="1" applyAlignment="1">
      <alignment horizontal="left" vertical="center" wrapText="1"/>
    </xf>
    <xf numFmtId="9" fontId="88" fillId="0" borderId="0" xfId="352" applyFont="1" applyFill="1" applyAlignment="1">
      <alignment horizontal="center" vertical="center"/>
    </xf>
    <xf numFmtId="0" fontId="88" fillId="0" borderId="0" xfId="0" applyFont="1" applyFill="1" applyAlignment="1">
      <alignment wrapText="1"/>
    </xf>
    <xf numFmtId="9" fontId="88" fillId="0" borderId="0" xfId="352" applyFont="1" applyFill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11" fontId="5" fillId="0" borderId="0" xfId="0" applyNumberFormat="1" applyFont="1" applyAlignment="1"/>
    <xf numFmtId="37" fontId="5" fillId="0" borderId="0" xfId="0" applyNumberFormat="1" applyFont="1" applyAlignment="1"/>
    <xf numFmtId="0" fontId="79" fillId="15" borderId="0" xfId="0" applyFont="1" applyFill="1" applyBorder="1" applyAlignment="1">
      <alignment horizontal="center" vertical="center" readingOrder="1"/>
    </xf>
    <xf numFmtId="0" fontId="5" fillId="0" borderId="0" xfId="0" applyFont="1" applyFill="1" applyAlignment="1"/>
    <xf numFmtId="0" fontId="79" fillId="0" borderId="0" xfId="0" applyFont="1" applyFill="1" applyBorder="1" applyAlignment="1">
      <alignment horizontal="left" vertical="center" wrapText="1"/>
    </xf>
    <xf numFmtId="37" fontId="79" fillId="0" borderId="0" xfId="161" applyNumberFormat="1" applyFont="1" applyFill="1" applyBorder="1" applyAlignment="1">
      <alignment horizontal="center" vertical="center" wrapText="1"/>
    </xf>
    <xf numFmtId="9" fontId="79" fillId="0" borderId="0" xfId="352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9" fontId="79" fillId="0" borderId="0" xfId="352" quotePrefix="1" applyFont="1" applyFill="1" applyBorder="1" applyAlignment="1">
      <alignment horizontal="center" vertical="center" wrapText="1"/>
    </xf>
    <xf numFmtId="0" fontId="6" fillId="0" borderId="0" xfId="0" applyFont="1"/>
    <xf numFmtId="9" fontId="78" fillId="0" borderId="0" xfId="352" quotePrefix="1" applyFont="1" applyFill="1" applyBorder="1" applyAlignment="1">
      <alignment horizontal="center" vertical="center" wrapText="1"/>
    </xf>
    <xf numFmtId="167" fontId="5" fillId="3" borderId="1" xfId="7" applyNumberFormat="1" applyFont="1" applyFill="1" applyBorder="1" applyAlignment="1" applyProtection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 wrapText="1"/>
    </xf>
    <xf numFmtId="165" fontId="6" fillId="2" borderId="23" xfId="4" applyNumberFormat="1" applyFont="1" applyFill="1" applyBorder="1" applyAlignment="1">
      <alignment horizontal="center" vertical="center" wrapText="1"/>
    </xf>
    <xf numFmtId="165" fontId="6" fillId="2" borderId="17" xfId="4" applyNumberFormat="1" applyFont="1" applyFill="1" applyBorder="1" applyAlignment="1">
      <alignment horizontal="center" vertical="center" wrapText="1"/>
    </xf>
  </cellXfs>
  <cellStyles count="353">
    <cellStyle name="_~1683874" xfId="10"/>
    <cellStyle name="_~3622914" xfId="11"/>
    <cellStyle name="_~4164675" xfId="12"/>
    <cellStyle name="_~9171418" xfId="13"/>
    <cellStyle name="_~9736082" xfId="14"/>
    <cellStyle name="_12Month" xfId="15"/>
    <cellStyle name="_12Month-S" xfId="16"/>
    <cellStyle name="_1QFY07 Top 10" xfId="17"/>
    <cellStyle name="_1QFY08 - Additional Charts-Shri" xfId="18"/>
    <cellStyle name="_2009 02 Share of Offshore Profits in Indian Corporates" xfId="19"/>
    <cellStyle name="_2QFY07 Top 10" xfId="20"/>
    <cellStyle name="_3Month" xfId="21"/>
    <cellStyle name="_3Month-S" xfId="22"/>
    <cellStyle name="_52W High" xfId="23"/>
    <cellStyle name="_6Month" xfId="24"/>
    <cellStyle name="_6Month-S" xfId="25"/>
    <cellStyle name="_Additional Charts" xfId="26"/>
    <cellStyle name="_Aggregate" xfId="27"/>
    <cellStyle name="_Aggregate - New" xfId="28"/>
    <cellStyle name="_All Charts" xfId="29"/>
    <cellStyle name="_Ashapura - Earnings Model" xfId="30"/>
    <cellStyle name="_AUTOMOBILE GUIDE" xfId="31"/>
    <cellStyle name="_B200706" xfId="32"/>
    <cellStyle name="_B200709" xfId="33"/>
    <cellStyle name="_B200712" xfId="34"/>
    <cellStyle name="_B200803" xfId="35"/>
    <cellStyle name="_B200806" xfId="36"/>
    <cellStyle name="_B200809" xfId="37"/>
    <cellStyle name="_B200812" xfId="38"/>
    <cellStyle name="_BEL em" xfId="39"/>
    <cellStyle name="_Birla Corp" xfId="40"/>
    <cellStyle name="_Book2" xfId="41"/>
    <cellStyle name="_Book2 (2)" xfId="42"/>
    <cellStyle name="_BSE 500 Quarterly Sensitivity" xfId="43"/>
    <cellStyle name="_BSE Sector" xfId="44"/>
    <cellStyle name="_BSE Sensex EPS &amp; Contribution" xfId="45"/>
    <cellStyle name="_Corp Profit to GDP" xfId="46"/>
    <cellStyle name="_Cos Valuation - Greater than Less than 2B" xfId="47"/>
    <cellStyle name="_Current Nifty Sensetivity" xfId="48"/>
    <cellStyle name="_Debt of OMC's" xfId="49"/>
    <cellStyle name="_Deposit, Credit Data" xfId="50"/>
    <cellStyle name="_Deven" xfId="51"/>
    <cellStyle name="_DivYield-S" xfId="52"/>
    <cellStyle name="_Earnings Revision" xfId="53"/>
    <cellStyle name="_earningsmodel-npil-1" xfId="54"/>
    <cellStyle name="_EM - IndiaCements" xfId="55"/>
    <cellStyle name="_EPS Grw" xfId="56"/>
    <cellStyle name="_EVEB-S" xfId="57"/>
    <cellStyle name="_F&amp;F settlement done Format" xfId="58"/>
    <cellStyle name="_F&amp;O" xfId="59"/>
    <cellStyle name="_FDR 0708 upto Sept 07_mehul" xfId="60"/>
    <cellStyle name="_FII" xfId="61"/>
    <cellStyle name="_FII Figures of Cash &amp; F&amp;O" xfId="62"/>
    <cellStyle name="_FII MF &amp; OI Trends" xfId="63"/>
    <cellStyle name="_Full Year Nos" xfId="64"/>
    <cellStyle name="_FY Revision" xfId="65"/>
    <cellStyle name="_graphs" xfId="66"/>
    <cellStyle name="_graphs_Book2" xfId="67"/>
    <cellStyle name="_G-Sec Yield" xfId="68"/>
    <cellStyle name="_Ind - 200703" xfId="69"/>
    <cellStyle name="_Ind - 200709" xfId="70"/>
    <cellStyle name="_Ind-200712" xfId="71"/>
    <cellStyle name="_Ind-200803" xfId="72"/>
    <cellStyle name="_Ind-200806" xfId="73"/>
    <cellStyle name="_Ind-200809" xfId="74"/>
    <cellStyle name="_Industry Graphs_shared" xfId="75"/>
    <cellStyle name="_Industry Graphs_shared_Book2" xfId="76"/>
    <cellStyle name="_Inflation" xfId="77"/>
    <cellStyle name="_Inflation &amp; Fund Raising" xfId="78"/>
    <cellStyle name="_Insurance" xfId="79"/>
    <cellStyle name="_Kesoram" xfId="80"/>
    <cellStyle name="_Key Info-Q1FY10" xfId="81"/>
    <cellStyle name="_Link Prices for BBG Valn" xfId="82"/>
    <cellStyle name="_Link-FY" xfId="83"/>
    <cellStyle name="_Link-Qtr" xfId="84"/>
    <cellStyle name="_M3 &amp; Inflation" xfId="85"/>
    <cellStyle name="_Macro Economic Indicators 160209" xfId="86"/>
    <cellStyle name="_Market Return" xfId="87"/>
    <cellStyle name="_MF" xfId="88"/>
    <cellStyle name="_MOSL Expec Vs Act" xfId="89"/>
    <cellStyle name="_MOSL-Cos" xfId="90"/>
    <cellStyle name="_New Charts 2006 07 2QFY07 Corporate Performance" xfId="91"/>
    <cellStyle name="_Nifty" xfId="92"/>
    <cellStyle name="_Nifty Freefloat - Mar 09" xfId="93"/>
    <cellStyle name="_Nifty Metrics" xfId="94"/>
    <cellStyle name="_Nifty Return for 2000, 2003 &amp;  2008" xfId="95"/>
    <cellStyle name="_PB-S" xfId="96"/>
    <cellStyle name="_PE-S" xfId="97"/>
    <cellStyle name="_PQ1" xfId="98"/>
    <cellStyle name="_PQ2" xfId="99"/>
    <cellStyle name="_PQ3" xfId="100"/>
    <cellStyle name="_PQ4" xfId="101"/>
    <cellStyle name="_Price" xfId="102"/>
    <cellStyle name="_Q1" xfId="103"/>
    <cellStyle name="_Q2" xfId="104"/>
    <cellStyle name="_Q3" xfId="105"/>
    <cellStyle name="_Q4" xfId="106"/>
    <cellStyle name="_Qtr Preview" xfId="107"/>
    <cellStyle name="_Quarter Nos" xfId="108"/>
    <cellStyle name="_Real Interest Rate" xfId="109"/>
    <cellStyle name="_Reimbusement for Advance FBT Calculation April-08 to Mar-09" xfId="110"/>
    <cellStyle name="_ROE-S" xfId="111"/>
    <cellStyle name="_S200706" xfId="112"/>
    <cellStyle name="_S200709" xfId="113"/>
    <cellStyle name="_S200712" xfId="114"/>
    <cellStyle name="_S200803" xfId="115"/>
    <cellStyle name="_S200806" xfId="116"/>
    <cellStyle name="_S200809" xfId="117"/>
    <cellStyle name="_S200812" xfId="118"/>
    <cellStyle name="_Sensex Cos" xfId="119"/>
    <cellStyle name="_Sensex EPS" xfId="120"/>
    <cellStyle name="_Sensex EPS Revision" xfId="121"/>
    <cellStyle name="_Sensex Est Vs Actual" xfId="122"/>
    <cellStyle name="_Sensex Metrics Historical Compilation" xfId="123"/>
    <cellStyle name="_Sensex Revision Review Vs Preview" xfId="124"/>
    <cellStyle name="_Sensex Stats" xfId="125"/>
    <cellStyle name="_Sep06" xfId="126"/>
    <cellStyle name="_Sheet 1" xfId="127"/>
    <cellStyle name="_Sheet1" xfId="128"/>
    <cellStyle name="_Sheet2" xfId="129"/>
    <cellStyle name="_Sheet3" xfId="130"/>
    <cellStyle name="_Sheet4" xfId="131"/>
    <cellStyle name="_Sheet5" xfId="132"/>
    <cellStyle name="_Sheet6" xfId="133"/>
    <cellStyle name="_Sheet7" xfId="134"/>
    <cellStyle name="_Sheet9" xfId="135"/>
    <cellStyle name="_Sintex - Earnings model" xfId="136"/>
    <cellStyle name="_Snapshot" xfId="137"/>
    <cellStyle name="_Summary" xfId="138"/>
    <cellStyle name="_Support_Opening Remarks_Q3FY11" xfId="139"/>
    <cellStyle name="_Target price" xfId="140"/>
    <cellStyle name="_TEXTILES" xfId="141"/>
    <cellStyle name="_Top 10 Upgrade" xfId="142"/>
    <cellStyle name="_Upgrade Downgrade" xfId="143"/>
    <cellStyle name="_Valuations" xfId="144"/>
    <cellStyle name="_YTD" xfId="145"/>
    <cellStyle name="_YTD-S" xfId="146"/>
    <cellStyle name="1 dp" xfId="147"/>
    <cellStyle name="AFE" xfId="148"/>
    <cellStyle name="Analyst Name" xfId="149"/>
    <cellStyle name="Arial6Bold" xfId="150"/>
    <cellStyle name="Arial8Bold" xfId="151"/>
    <cellStyle name="Arial8Italic" xfId="152"/>
    <cellStyle name="ArialNormal" xfId="153"/>
    <cellStyle name="Blank" xfId="154"/>
    <cellStyle name="Blue" xfId="155"/>
    <cellStyle name="Changeable" xfId="156"/>
    <cellStyle name="clsDataPrezn4" xfId="157"/>
    <cellStyle name="Co Name" xfId="158"/>
    <cellStyle name="ColHeading" xfId="159"/>
    <cellStyle name="Comma [0] 2" xfId="338"/>
    <cellStyle name="Comma [0] 2 2" xfId="346"/>
    <cellStyle name="Comma 10" xfId="349"/>
    <cellStyle name="Comma 10 7" xfId="324"/>
    <cellStyle name="Comma 11" xfId="2"/>
    <cellStyle name="Comma 2" xfId="160"/>
    <cellStyle name="Comma 2 2" xfId="161"/>
    <cellStyle name="Comma 2 2 2" xfId="162"/>
    <cellStyle name="Comma 3" xfId="163"/>
    <cellStyle name="Comma 4" xfId="164"/>
    <cellStyle name="Comma 4 2" xfId="9"/>
    <cellStyle name="Comma 4 2 2" xfId="6"/>
    <cellStyle name="Comma 4 2 2 2" xfId="320"/>
    <cellStyle name="Comma 4 2 2 2 2" xfId="337"/>
    <cellStyle name="Comma 4 2 2 3" xfId="328"/>
    <cellStyle name="Comma 4 2 3" xfId="329"/>
    <cellStyle name="Comma 5" xfId="165"/>
    <cellStyle name="Comma 5 2" xfId="330"/>
    <cellStyle name="Comma 6" xfId="166"/>
    <cellStyle name="Comma 7" xfId="323"/>
    <cellStyle name="Comma 8" xfId="342"/>
    <cellStyle name="Comma 9" xfId="344"/>
    <cellStyle name="Comma_Key Info Sheet 2" xfId="7"/>
    <cellStyle name="Comma0" xfId="167"/>
    <cellStyle name="Company" xfId="168"/>
    <cellStyle name="CoTitle" xfId="169"/>
    <cellStyle name="Cover Date" xfId="170"/>
    <cellStyle name="Cover Subtitle" xfId="171"/>
    <cellStyle name="Cover Title" xfId="172"/>
    <cellStyle name="CurRatio" xfId="173"/>
    <cellStyle name="Currency0" xfId="174"/>
    <cellStyle name="CUS.Work.Area" xfId="175"/>
    <cellStyle name="Custom - Style8" xfId="176"/>
    <cellStyle name="Data   - Style2" xfId="177"/>
    <cellStyle name="DataSheet Style" xfId="178"/>
    <cellStyle name="Date" xfId="179"/>
    <cellStyle name="Define your own named style" xfId="180"/>
    <cellStyle name="Draw lines around data in range" xfId="181"/>
    <cellStyle name="Draw shadow and lines within range" xfId="182"/>
    <cellStyle name="Enlarge title text, yellow on blue" xfId="183"/>
    <cellStyle name="EsText" xfId="184"/>
    <cellStyle name="Estimate" xfId="185"/>
    <cellStyle name="Euro" xfId="186"/>
    <cellStyle name="Figure" xfId="187"/>
    <cellStyle name="Fixed" xfId="188"/>
    <cellStyle name="Footer SBILogo1" xfId="189"/>
    <cellStyle name="Footer SBILogo2" xfId="190"/>
    <cellStyle name="Footnote" xfId="191"/>
    <cellStyle name="Footnote Reference" xfId="192"/>
    <cellStyle name="Format a column of totals" xfId="193"/>
    <cellStyle name="Format a row of totals" xfId="194"/>
    <cellStyle name="Format text as bold, black on yellow" xfId="195"/>
    <cellStyle name="fourdecplace" xfId="196"/>
    <cellStyle name="General" xfId="197"/>
    <cellStyle name="Head - Style2" xfId="198"/>
    <cellStyle name="Header" xfId="199"/>
    <cellStyle name="Header Draft Stamp" xfId="200"/>
    <cellStyle name="Heading 1 Above" xfId="201"/>
    <cellStyle name="Heading 1+" xfId="202"/>
    <cellStyle name="Heading 2 Below" xfId="203"/>
    <cellStyle name="Heading 2+" xfId="204"/>
    <cellStyle name="Heading 3+" xfId="205"/>
    <cellStyle name="Heading bar" xfId="206"/>
    <cellStyle name="Hyperlink 2" xfId="207"/>
    <cellStyle name="Hyperlink 2 2" xfId="208"/>
    <cellStyle name="Input1dp" xfId="209"/>
    <cellStyle name="InputSheet" xfId="210"/>
    <cellStyle name="Integer" xfId="211"/>
    <cellStyle name="Item" xfId="212"/>
    <cellStyle name="Item1" xfId="213"/>
    <cellStyle name="Item2" xfId="214"/>
    <cellStyle name="Item3" xfId="215"/>
    <cellStyle name="ItemTot" xfId="216"/>
    <cellStyle name="ItemTypeClass" xfId="217"/>
    <cellStyle name="Labels - Style3" xfId="218"/>
    <cellStyle name="LEVERS69" xfId="219"/>
    <cellStyle name="mahesh" xfId="220"/>
    <cellStyle name="MedLine(B)" xfId="221"/>
    <cellStyle name="MedLines(2)" xfId="222"/>
    <cellStyle name="Millares_a8-1_APBANCOS" xfId="223"/>
    <cellStyle name="Money" xfId="224"/>
    <cellStyle name="Normal" xfId="0" builtinId="0"/>
    <cellStyle name="Normal - Style1" xfId="225"/>
    <cellStyle name="Normal - Style1 2" xfId="345"/>
    <cellStyle name="Normal (no,)" xfId="226"/>
    <cellStyle name="Normal 10" xfId="339"/>
    <cellStyle name="Normal 11" xfId="340"/>
    <cellStyle name="Normal 12" xfId="347"/>
    <cellStyle name="Normal 13" xfId="350"/>
    <cellStyle name="Normal 14" xfId="1"/>
    <cellStyle name="Normal 2" xfId="227"/>
    <cellStyle name="Normal 3" xfId="228"/>
    <cellStyle name="Normal 4" xfId="229"/>
    <cellStyle name="Normal 4 2" xfId="5"/>
    <cellStyle name="Normal 4 2 2" xfId="319"/>
    <cellStyle name="Normal 4 2 2 2" xfId="336"/>
    <cellStyle name="Normal 4 2 3" xfId="327"/>
    <cellStyle name="Normal 4 3" xfId="331"/>
    <cellStyle name="Normal 5" xfId="230"/>
    <cellStyle name="Normal 6" xfId="231"/>
    <cellStyle name="Normal 7" xfId="325"/>
    <cellStyle name="Normal 8" xfId="321"/>
    <cellStyle name="Normal 9" xfId="341"/>
    <cellStyle name="Normal_Key Info Sheet_New ADTO File Sourajit 2" xfId="4"/>
    <cellStyle name="NormalGB" xfId="232"/>
    <cellStyle name="NumGen" xfId="233"/>
    <cellStyle name="NumPcnt(2)" xfId="234"/>
    <cellStyle name="NumTh(0)" xfId="235"/>
    <cellStyle name="NumThRed(2)" xfId="236"/>
    <cellStyle name="Œ…‹æØ‚è [0.00]_GE 3 MINIMUM" xfId="237"/>
    <cellStyle name="Œ…‹æØ‚è_GE 3 MINIMUM" xfId="238"/>
    <cellStyle name="Page Number" xfId="239"/>
    <cellStyle name="ParaHead" xfId="240"/>
    <cellStyle name="Percent" xfId="352" builtinId="5"/>
    <cellStyle name="Percent (0.0)" xfId="241"/>
    <cellStyle name="Percent (0.00)" xfId="242"/>
    <cellStyle name="Percent 10" xfId="351"/>
    <cellStyle name="Percent 11" xfId="3"/>
    <cellStyle name="Percent 2" xfId="243"/>
    <cellStyle name="Percent 2 2" xfId="8"/>
    <cellStyle name="Percent 3" xfId="244"/>
    <cellStyle name="Percent 4" xfId="245"/>
    <cellStyle name="Percent 4 2" xfId="246"/>
    <cellStyle name="Percent 4 2 2" xfId="247"/>
    <cellStyle name="Percent 4 2 2 2" xfId="334"/>
    <cellStyle name="Percent 4 2 3" xfId="333"/>
    <cellStyle name="Percent 4 3" xfId="332"/>
    <cellStyle name="Percent 5" xfId="248"/>
    <cellStyle name="Percent 5 2" xfId="335"/>
    <cellStyle name="Percent 6" xfId="326"/>
    <cellStyle name="Percent 7" xfId="322"/>
    <cellStyle name="Percent 8" xfId="343"/>
    <cellStyle name="Percent 9" xfId="348"/>
    <cellStyle name="PercentChange" xfId="249"/>
    <cellStyle name="plusandminus" xfId="250"/>
    <cellStyle name="ProfileTitle" xfId="251"/>
    <cellStyle name="Ratio" xfId="252"/>
    <cellStyle name="RatioX" xfId="253"/>
    <cellStyle name="Reset  - Style7" xfId="254"/>
    <cellStyle name="Reset range style to defaults" xfId="255"/>
    <cellStyle name="Result F1" xfId="256"/>
    <cellStyle name="Result Item" xfId="257"/>
    <cellStyle name="Result Item Total" xfId="258"/>
    <cellStyle name="Result T1" xfId="259"/>
    <cellStyle name="Result T2" xfId="260"/>
    <cellStyle name="Result T3" xfId="261"/>
    <cellStyle name="Result T4" xfId="262"/>
    <cellStyle name="Result Total" xfId="263"/>
    <cellStyle name="Rs Notation" xfId="264"/>
    <cellStyle name="Salomon Logo" xfId="265"/>
    <cellStyle name="ScripFactor" xfId="266"/>
    <cellStyle name="SectionHeading" xfId="267"/>
    <cellStyle name="Standard" xfId="268"/>
    <cellStyle name="Style 1" xfId="269"/>
    <cellStyle name="Sub - Style3" xfId="270"/>
    <cellStyle name="SubTot 1" xfId="271"/>
    <cellStyle name="SubTot 2" xfId="272"/>
    <cellStyle name="SubTot 3" xfId="273"/>
    <cellStyle name="SymbolBlue" xfId="274"/>
    <cellStyle name="Table  - Style6" xfId="275"/>
    <cellStyle name="Table Footer" xfId="276"/>
    <cellStyle name="Table Head" xfId="277"/>
    <cellStyle name="Table Header" xfId="278"/>
    <cellStyle name="Table Source" xfId="279"/>
    <cellStyle name="Table Text" xfId="280"/>
    <cellStyle name="Table Title" xfId="281"/>
    <cellStyle name="Table Units" xfId="282"/>
    <cellStyle name="Text 1" xfId="283"/>
    <cellStyle name="Text 2" xfId="284"/>
    <cellStyle name="Text Head 1" xfId="285"/>
    <cellStyle name="Text Head 2" xfId="286"/>
    <cellStyle name="Text Indent 1" xfId="287"/>
    <cellStyle name="Text Indent 2" xfId="288"/>
    <cellStyle name="Thin2Lines(B)" xfId="289"/>
    <cellStyle name="ThinBotRow" xfId="290"/>
    <cellStyle name="ThinLine(B)" xfId="291"/>
    <cellStyle name="ThinLine(BL)" xfId="292"/>
    <cellStyle name="ThinLine(Box)" xfId="293"/>
    <cellStyle name="ThinLine(BR)" xfId="294"/>
    <cellStyle name="ThinLine(LBox)" xfId="295"/>
    <cellStyle name="ThinLine(RBox)" xfId="296"/>
    <cellStyle name="ThinLine(TB)" xfId="297"/>
    <cellStyle name="ThinLine(TL)" xfId="298"/>
    <cellStyle name="ThinLine(TR)" xfId="299"/>
    <cellStyle name="ThinMidRow" xfId="300"/>
    <cellStyle name="ThinTopRow" xfId="301"/>
    <cellStyle name="ThinTotLine" xfId="302"/>
    <cellStyle name="ThinTotLine(Box)" xfId="303"/>
    <cellStyle name="threedecplace" xfId="304"/>
    <cellStyle name="Title  - Style1" xfId="305"/>
    <cellStyle name="Title1" xfId="306"/>
    <cellStyle name="Titles" xfId="307"/>
    <cellStyle name="TOC 1" xfId="308"/>
    <cellStyle name="TOC 2" xfId="309"/>
    <cellStyle name="TotCol - Style5" xfId="310"/>
    <cellStyle name="TotRow - Style4" xfId="311"/>
    <cellStyle name="twodecplace" xfId="312"/>
    <cellStyle name="WingdingsBlack" xfId="313"/>
    <cellStyle name="WingdingsRed" xfId="314"/>
    <cellStyle name="WingdingsWhite" xfId="315"/>
    <cellStyle name="YE Num" xfId="316"/>
    <cellStyle name="YE String" xfId="317"/>
    <cellStyle name="常规_TMPT" xfId="3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RowHeight="14.5"/>
  <cols>
    <col min="1" max="1" width="45.81640625" bestFit="1" customWidth="1"/>
    <col min="2" max="2" width="10.1796875" bestFit="1" customWidth="1"/>
    <col min="3" max="7" width="10" bestFit="1" customWidth="1"/>
    <col min="8" max="8" width="13.7265625" bestFit="1" customWidth="1"/>
    <col min="9" max="9" width="15.54296875" bestFit="1" customWidth="1"/>
  </cols>
  <sheetData>
    <row r="1" spans="1:9">
      <c r="A1" s="122"/>
      <c r="B1" s="188" t="s">
        <v>0</v>
      </c>
      <c r="C1" s="188"/>
      <c r="D1" s="188"/>
      <c r="E1" s="188"/>
      <c r="F1" s="189" t="s">
        <v>1</v>
      </c>
      <c r="G1" s="190"/>
      <c r="H1" s="190"/>
      <c r="I1" s="190"/>
    </row>
    <row r="2" spans="1:9">
      <c r="A2" s="122"/>
      <c r="B2" s="123" t="s">
        <v>2</v>
      </c>
      <c r="C2" s="123" t="s">
        <v>3</v>
      </c>
      <c r="D2" s="123" t="s">
        <v>4</v>
      </c>
      <c r="E2" s="123" t="s">
        <v>5</v>
      </c>
      <c r="F2" s="123" t="s">
        <v>6</v>
      </c>
      <c r="G2" s="123" t="s">
        <v>7</v>
      </c>
      <c r="H2" s="123" t="s">
        <v>198</v>
      </c>
      <c r="I2" s="126" t="s">
        <v>233</v>
      </c>
    </row>
    <row r="3" spans="1:9">
      <c r="A3" s="124" t="s">
        <v>8</v>
      </c>
      <c r="B3" s="125" t="s">
        <v>9</v>
      </c>
      <c r="C3" s="125" t="s">
        <v>9</v>
      </c>
      <c r="D3" s="125" t="s">
        <v>9</v>
      </c>
      <c r="E3" s="125" t="s">
        <v>9</v>
      </c>
      <c r="F3" s="125" t="s">
        <v>9</v>
      </c>
      <c r="G3" s="125" t="s">
        <v>9</v>
      </c>
      <c r="H3" s="125" t="s">
        <v>9</v>
      </c>
      <c r="I3" s="125" t="s">
        <v>9</v>
      </c>
    </row>
    <row r="4" spans="1:9">
      <c r="A4" s="26" t="s">
        <v>10</v>
      </c>
      <c r="B4" s="21">
        <v>9146.7462203173891</v>
      </c>
      <c r="C4" s="21">
        <v>10201.15610851145</v>
      </c>
      <c r="D4" s="21">
        <v>10443.823055716621</v>
      </c>
      <c r="E4" s="21">
        <v>10330.753547511416</v>
      </c>
      <c r="F4" s="21">
        <v>11370.488859724019</v>
      </c>
      <c r="G4" s="21">
        <v>12559.449967082986</v>
      </c>
      <c r="H4" s="21">
        <v>12786.371114289384</v>
      </c>
      <c r="I4" s="127">
        <v>16491.421639173961</v>
      </c>
    </row>
    <row r="5" spans="1:9">
      <c r="A5" s="26" t="s">
        <v>11</v>
      </c>
      <c r="B5" s="21">
        <v>3226.7212747573885</v>
      </c>
      <c r="C5" s="21">
        <v>3845.4549081017853</v>
      </c>
      <c r="D5" s="21">
        <v>3874.4487754095485</v>
      </c>
      <c r="E5" s="21">
        <v>3937.9708385275799</v>
      </c>
      <c r="F5" s="21">
        <v>4078.6293295941618</v>
      </c>
      <c r="G5" s="21">
        <v>4702.6775559290309</v>
      </c>
      <c r="H5" s="21">
        <v>5077.64822999032</v>
      </c>
      <c r="I5" s="127">
        <v>6620.6777287016175</v>
      </c>
    </row>
    <row r="6" spans="1:9">
      <c r="A6" s="26" t="s">
        <v>12</v>
      </c>
      <c r="B6" s="21">
        <v>2413.1321304413959</v>
      </c>
      <c r="C6" s="21">
        <v>2860.3300944611101</v>
      </c>
      <c r="D6" s="21">
        <v>2881.8729882553407</v>
      </c>
      <c r="E6" s="21">
        <v>2984.5255803219943</v>
      </c>
      <c r="F6" s="21">
        <v>3066.5026075707547</v>
      </c>
      <c r="G6" s="21">
        <v>3529.5169403730938</v>
      </c>
      <c r="H6" s="21">
        <v>3800.7715455780217</v>
      </c>
      <c r="I6" s="127">
        <v>4954.5977793519214</v>
      </c>
    </row>
    <row r="7" spans="1:9">
      <c r="A7" s="26" t="s">
        <v>13</v>
      </c>
      <c r="B7" s="21">
        <v>312.90621616890348</v>
      </c>
      <c r="C7" s="21">
        <v>5092.5129448821772</v>
      </c>
      <c r="D7" s="21">
        <v>2263.2073571373403</v>
      </c>
      <c r="E7" s="21">
        <v>1647.0730139940681</v>
      </c>
      <c r="F7" s="21">
        <v>5268.9290277485452</v>
      </c>
      <c r="G7" s="21">
        <v>5311.5050639348137</v>
      </c>
      <c r="H7" s="21">
        <v>6598.9787322434941</v>
      </c>
      <c r="I7" s="127">
        <v>7230.9405279143957</v>
      </c>
    </row>
    <row r="8" spans="1:9">
      <c r="A8" s="27" t="s">
        <v>14</v>
      </c>
      <c r="B8" s="13">
        <f t="shared" ref="B8:I8" si="0">B7/B4</f>
        <v>3.4209565744139095E-2</v>
      </c>
      <c r="C8" s="13">
        <f t="shared" si="0"/>
        <v>0.49920939261317465</v>
      </c>
      <c r="D8" s="13">
        <f t="shared" si="0"/>
        <v>0.21670295877892451</v>
      </c>
      <c r="E8" s="13">
        <f t="shared" si="0"/>
        <v>0.15943396640130214</v>
      </c>
      <c r="F8" s="13">
        <f t="shared" si="0"/>
        <v>0.46338632338068453</v>
      </c>
      <c r="G8" s="13">
        <f t="shared" si="0"/>
        <v>0.42290905078293373</v>
      </c>
      <c r="H8" s="13">
        <f t="shared" si="0"/>
        <v>0.51609472877482943</v>
      </c>
      <c r="I8" s="13">
        <f t="shared" si="0"/>
        <v>0.43846677903971087</v>
      </c>
    </row>
    <row r="9" spans="1:9">
      <c r="A9" s="27" t="s">
        <v>15</v>
      </c>
      <c r="B9" s="12">
        <v>-181.77934302531568</v>
      </c>
      <c r="C9" s="12">
        <v>5488.4690689182926</v>
      </c>
      <c r="D9" s="12">
        <v>2404.8941963619118</v>
      </c>
      <c r="E9" s="12">
        <v>1140.3709824953887</v>
      </c>
      <c r="F9" s="12">
        <v>6714.7647606174132</v>
      </c>
      <c r="G9" s="12">
        <v>5555.3793006105461</v>
      </c>
      <c r="H9" s="12">
        <v>7740.6807164897245</v>
      </c>
      <c r="I9" s="12">
        <v>6248.5410407120289</v>
      </c>
    </row>
    <row r="10" spans="1:9">
      <c r="A10" s="27"/>
      <c r="B10" s="5"/>
      <c r="C10" s="5"/>
      <c r="D10" s="5"/>
      <c r="E10" s="5"/>
      <c r="F10" s="5"/>
      <c r="G10" s="5"/>
      <c r="H10" s="5"/>
      <c r="I10" s="130"/>
    </row>
    <row r="11" spans="1:9">
      <c r="A11" s="27" t="s">
        <v>20</v>
      </c>
      <c r="B11" s="12">
        <v>56497</v>
      </c>
      <c r="C11" s="12">
        <v>59719</v>
      </c>
      <c r="D11" s="12">
        <v>62304</v>
      </c>
      <c r="E11" s="12">
        <v>62522</v>
      </c>
      <c r="F11" s="12">
        <v>69317</v>
      </c>
      <c r="G11" s="12">
        <v>74645</v>
      </c>
      <c r="H11" s="12">
        <v>82667.166919050782</v>
      </c>
      <c r="I11" s="129">
        <v>87496.986140326931</v>
      </c>
    </row>
    <row r="12" spans="1:9">
      <c r="A12" s="27" t="s">
        <v>21</v>
      </c>
      <c r="B12" s="19">
        <v>1.1000000000000001</v>
      </c>
      <c r="C12" s="19">
        <v>1.3</v>
      </c>
      <c r="D12" s="19">
        <v>1.5</v>
      </c>
      <c r="E12" s="19">
        <v>1.6</v>
      </c>
      <c r="F12" s="19">
        <v>1.5</v>
      </c>
      <c r="G12" s="19">
        <v>1.6</v>
      </c>
      <c r="H12" s="19">
        <v>1.5</v>
      </c>
      <c r="I12" s="133">
        <v>1.5607991938994872</v>
      </c>
    </row>
    <row r="13" spans="1:9">
      <c r="A13" s="27" t="s">
        <v>22</v>
      </c>
      <c r="B13" s="19">
        <v>0.7</v>
      </c>
      <c r="C13" s="19">
        <v>0.9</v>
      </c>
      <c r="D13" s="19">
        <v>1</v>
      </c>
      <c r="E13" s="19">
        <v>1.2</v>
      </c>
      <c r="F13" s="19">
        <v>1.1000000000000001</v>
      </c>
      <c r="G13" s="19">
        <v>1.4</v>
      </c>
      <c r="H13" s="19">
        <v>1.3</v>
      </c>
      <c r="I13" s="133">
        <v>1.317319442091583</v>
      </c>
    </row>
    <row r="14" spans="1:9">
      <c r="A14" s="27" t="s">
        <v>23</v>
      </c>
      <c r="B14" s="12">
        <v>63552</v>
      </c>
      <c r="C14" s="12">
        <v>78686</v>
      </c>
      <c r="D14" s="12">
        <v>91404</v>
      </c>
      <c r="E14" s="12">
        <v>103098</v>
      </c>
      <c r="F14" s="12">
        <v>105472</v>
      </c>
      <c r="G14" s="12">
        <v>119922.54932083175</v>
      </c>
      <c r="H14" s="12">
        <v>125973.96492781299</v>
      </c>
      <c r="I14" s="129">
        <v>137441.09212229002</v>
      </c>
    </row>
    <row r="15" spans="1:9">
      <c r="A15" s="27" t="s">
        <v>24</v>
      </c>
      <c r="B15" s="12">
        <v>41639</v>
      </c>
      <c r="C15" s="12">
        <v>55149</v>
      </c>
      <c r="D15" s="12">
        <v>63288</v>
      </c>
      <c r="E15" s="12">
        <v>66300</v>
      </c>
      <c r="F15" s="12">
        <v>92130</v>
      </c>
      <c r="G15" s="12">
        <v>90659.199999999997</v>
      </c>
      <c r="H15" s="12">
        <v>95370</v>
      </c>
      <c r="I15" s="129">
        <v>96200</v>
      </c>
    </row>
    <row r="16" spans="1:9">
      <c r="A16" s="27" t="s">
        <v>25</v>
      </c>
      <c r="B16" s="12">
        <v>163980.5</v>
      </c>
      <c r="C16" s="12">
        <v>194053.2</v>
      </c>
      <c r="D16" s="12">
        <v>220820.7</v>
      </c>
      <c r="E16" s="12">
        <v>230099.4</v>
      </c>
      <c r="F16" s="12">
        <v>277449.5</v>
      </c>
      <c r="G16" s="12">
        <v>291844.77</v>
      </c>
      <c r="H16" s="12">
        <v>315224.09000000003</v>
      </c>
      <c r="I16" s="129">
        <v>318086.09858934733</v>
      </c>
    </row>
    <row r="17" spans="1:9">
      <c r="A17" s="28"/>
      <c r="B17" s="15"/>
      <c r="C17" s="15"/>
      <c r="D17" s="15"/>
      <c r="E17" s="15"/>
      <c r="F17" s="15"/>
      <c r="G17" s="15"/>
      <c r="H17" s="15"/>
      <c r="I17" s="134"/>
    </row>
    <row r="18" spans="1:9">
      <c r="A18" s="29" t="s">
        <v>26</v>
      </c>
      <c r="B18" s="3">
        <v>10323</v>
      </c>
      <c r="C18" s="3">
        <v>10518</v>
      </c>
      <c r="D18" s="3">
        <v>10304</v>
      </c>
      <c r="E18" s="3">
        <v>9885</v>
      </c>
      <c r="F18" s="3">
        <v>9807</v>
      </c>
      <c r="G18" s="3">
        <v>10518</v>
      </c>
      <c r="H18" s="3">
        <v>10747</v>
      </c>
      <c r="I18" s="131">
        <v>11290</v>
      </c>
    </row>
    <row r="19" spans="1:9">
      <c r="A19" s="29" t="s">
        <v>27</v>
      </c>
      <c r="B19" s="16">
        <v>5.0257379999999996</v>
      </c>
      <c r="C19" s="16">
        <v>5.1558929999999998</v>
      </c>
      <c r="D19" s="16">
        <v>5.3319700000000001</v>
      </c>
      <c r="E19" s="16">
        <v>5.5</v>
      </c>
      <c r="F19" s="16">
        <v>5.64</v>
      </c>
      <c r="G19" s="16">
        <v>6.0219500000000004</v>
      </c>
      <c r="H19" s="16">
        <v>6.4417869999999997</v>
      </c>
      <c r="I19" s="135">
        <v>7.0288719999999998</v>
      </c>
    </row>
    <row r="20" spans="1:9">
      <c r="A20" s="29" t="s">
        <v>28</v>
      </c>
      <c r="B20" s="3">
        <v>2828.586698538576</v>
      </c>
      <c r="C20" s="3">
        <v>3117.2621438894203</v>
      </c>
      <c r="D20" s="3">
        <v>3086.3243938373016</v>
      </c>
      <c r="E20" s="3">
        <v>3324.9875066785053</v>
      </c>
      <c r="F20" s="3">
        <v>3442.3608826901459</v>
      </c>
      <c r="G20" s="3">
        <v>3523.6934890598118</v>
      </c>
      <c r="H20" s="3">
        <v>3673.3354406498211</v>
      </c>
      <c r="I20" s="131">
        <v>3770.7493444552401</v>
      </c>
    </row>
    <row r="21" spans="1:9">
      <c r="A21" s="28"/>
      <c r="B21" s="20"/>
      <c r="C21" s="20"/>
      <c r="D21" s="20"/>
      <c r="E21" s="20"/>
      <c r="F21" s="20"/>
      <c r="G21" s="20"/>
      <c r="H21" s="20"/>
      <c r="I21" s="132"/>
    </row>
    <row r="22" spans="1:9">
      <c r="A22" s="30" t="s">
        <v>29</v>
      </c>
      <c r="B22" s="14"/>
      <c r="C22" s="14"/>
      <c r="D22" s="14"/>
      <c r="E22" s="14"/>
      <c r="F22" s="14"/>
      <c r="G22" s="14"/>
      <c r="H22" s="14"/>
      <c r="I22" s="136"/>
    </row>
    <row r="23" spans="1:9">
      <c r="A23" s="29"/>
      <c r="B23" s="4"/>
      <c r="C23" s="4"/>
      <c r="D23" s="4"/>
      <c r="E23" s="4"/>
      <c r="F23" s="4"/>
      <c r="G23" s="4"/>
      <c r="H23" s="4"/>
      <c r="I23" s="139"/>
    </row>
    <row r="24" spans="1:9">
      <c r="A24" s="28" t="s">
        <v>30</v>
      </c>
      <c r="B24" s="10">
        <v>1524.297950559934</v>
      </c>
      <c r="C24" s="10">
        <v>2211.8510098546249</v>
      </c>
      <c r="D24" s="10">
        <v>2919.5748039419313</v>
      </c>
      <c r="E24" s="10">
        <v>3224.4732939971159</v>
      </c>
      <c r="F24" s="10">
        <v>4124.0484337982762</v>
      </c>
      <c r="G24" s="10">
        <v>5252.3628686816992</v>
      </c>
      <c r="H24" s="10">
        <v>5683.3550898496869</v>
      </c>
      <c r="I24" s="140">
        <v>7155.9135073868583</v>
      </c>
    </row>
    <row r="25" spans="1:9">
      <c r="A25" s="29" t="s">
        <v>31</v>
      </c>
      <c r="B25" s="3">
        <v>23.116701633996087</v>
      </c>
      <c r="C25" s="3">
        <v>24.850162714514457</v>
      </c>
      <c r="D25" s="3">
        <v>23.007419512808152</v>
      </c>
      <c r="E25" s="3">
        <v>19.003137812124574</v>
      </c>
      <c r="F25" s="3">
        <v>23.5563838139329</v>
      </c>
      <c r="G25" s="3">
        <v>33.53941104137283</v>
      </c>
      <c r="H25" s="3">
        <v>36.708056309457</v>
      </c>
      <c r="I25" s="131">
        <v>51.666921107258801</v>
      </c>
    </row>
    <row r="26" spans="1:9">
      <c r="A26" s="29" t="s">
        <v>32</v>
      </c>
      <c r="B26" s="3">
        <v>1501.1812489259373</v>
      </c>
      <c r="C26" s="3">
        <v>2187.0008471401106</v>
      </c>
      <c r="D26" s="3">
        <v>2896.5673844291241</v>
      </c>
      <c r="E26" s="3">
        <v>3205.4701561849915</v>
      </c>
      <c r="F26" s="3">
        <v>4100.4920499843429</v>
      </c>
      <c r="G26" s="3">
        <v>5218.8234576403265</v>
      </c>
      <c r="H26" s="3">
        <v>5646.64703354023</v>
      </c>
      <c r="I26" s="131">
        <v>7104.2465862795998</v>
      </c>
    </row>
    <row r="27" spans="1:9">
      <c r="A27" s="29"/>
      <c r="B27" s="16"/>
      <c r="C27" s="16"/>
      <c r="D27" s="16"/>
      <c r="E27" s="16"/>
      <c r="F27" s="16"/>
      <c r="G27" s="16"/>
      <c r="H27" s="16"/>
      <c r="I27" s="135"/>
    </row>
    <row r="28" spans="1:9">
      <c r="A28" s="29" t="s">
        <v>235</v>
      </c>
      <c r="B28" s="11">
        <v>5.3773113266969083E-2</v>
      </c>
      <c r="C28" s="11">
        <v>5.6212814877201547E-2</v>
      </c>
      <c r="D28" s="11">
        <v>5.5018881485737095E-2</v>
      </c>
      <c r="E28" s="11">
        <v>5.0207665369215532E-2</v>
      </c>
      <c r="F28" s="11">
        <v>5.7740476451583964E-2</v>
      </c>
      <c r="G28" s="11">
        <v>6.3211251053074957E-2</v>
      </c>
      <c r="H28" s="11">
        <v>6.3211251053074957E-2</v>
      </c>
      <c r="I28" s="141">
        <v>6.6686593781429229E-2</v>
      </c>
    </row>
    <row r="29" spans="1:9">
      <c r="A29" s="29" t="s">
        <v>236</v>
      </c>
      <c r="B29" s="11">
        <v>2.8491689321387015E-2</v>
      </c>
      <c r="C29" s="11">
        <v>3.3779422312488504E-2</v>
      </c>
      <c r="D29" s="11">
        <v>3.8074068004163436E-2</v>
      </c>
      <c r="E29" s="11">
        <v>3.3674678778463064E-2</v>
      </c>
      <c r="F29" s="11">
        <v>3.8414104678274261E-2</v>
      </c>
      <c r="G29" s="11">
        <v>4.0491232697028319E-2</v>
      </c>
      <c r="H29" s="11">
        <v>3.7265705552215721E-2</v>
      </c>
      <c r="I29" s="141" t="s">
        <v>237</v>
      </c>
    </row>
    <row r="30" spans="1:9">
      <c r="A30" s="29" t="s">
        <v>33</v>
      </c>
      <c r="B30" s="11"/>
      <c r="C30" s="11"/>
      <c r="D30" s="11"/>
      <c r="E30" s="11"/>
      <c r="F30" s="11">
        <v>7.2486208759632409E-2</v>
      </c>
      <c r="G30" s="11">
        <v>7.5200630670441956E-2</v>
      </c>
      <c r="H30" s="11">
        <v>8.1158297292549697E-2</v>
      </c>
      <c r="I30" s="141">
        <v>8.6705087868053726E-2</v>
      </c>
    </row>
    <row r="31" spans="1:9">
      <c r="A31" s="29"/>
      <c r="B31" s="11"/>
      <c r="C31" s="11"/>
      <c r="D31" s="11"/>
      <c r="E31" s="11"/>
      <c r="F31" s="11"/>
      <c r="G31" s="11"/>
      <c r="H31" s="11"/>
      <c r="I31" s="141"/>
    </row>
    <row r="32" spans="1:9">
      <c r="A32" s="27" t="s">
        <v>34</v>
      </c>
      <c r="B32" s="40">
        <v>0.93058799999999997</v>
      </c>
      <c r="C32" s="40">
        <v>0.91125</v>
      </c>
      <c r="D32" s="40">
        <v>0.9</v>
      </c>
      <c r="E32" s="40">
        <v>0.80512499999999998</v>
      </c>
      <c r="F32" s="40">
        <v>0.761297</v>
      </c>
      <c r="G32" s="40">
        <v>0.79808500000000004</v>
      </c>
      <c r="H32" s="40">
        <v>0.82239799999999996</v>
      </c>
      <c r="I32" s="142">
        <v>0.87962899999999999</v>
      </c>
    </row>
    <row r="33" spans="1:9">
      <c r="A33" s="27" t="s">
        <v>35</v>
      </c>
      <c r="B33" s="24">
        <v>212166</v>
      </c>
      <c r="C33" s="24">
        <v>138742</v>
      </c>
      <c r="D33" s="24">
        <v>159696</v>
      </c>
      <c r="E33" s="24">
        <v>141873</v>
      </c>
      <c r="F33" s="24">
        <v>104043</v>
      </c>
      <c r="G33" s="24">
        <v>191443</v>
      </c>
      <c r="H33" s="24">
        <v>144864</v>
      </c>
      <c r="I33" s="137">
        <v>180847</v>
      </c>
    </row>
    <row r="34" spans="1:9">
      <c r="A34" s="27" t="s">
        <v>36</v>
      </c>
      <c r="B34" s="24">
        <v>6841</v>
      </c>
      <c r="C34" s="24">
        <v>6828</v>
      </c>
      <c r="D34" s="24">
        <v>6659</v>
      </c>
      <c r="E34" s="24">
        <v>6164</v>
      </c>
      <c r="F34" s="24">
        <v>6053</v>
      </c>
      <c r="G34" s="24">
        <v>6525</v>
      </c>
      <c r="H34" s="24">
        <v>6424</v>
      </c>
      <c r="I34" s="137">
        <v>6724</v>
      </c>
    </row>
    <row r="35" spans="1:9">
      <c r="A35" s="27" t="s">
        <v>37</v>
      </c>
      <c r="B35" s="24">
        <v>3062302</v>
      </c>
      <c r="C35" s="24">
        <v>3199160</v>
      </c>
      <c r="D35" s="24">
        <v>3356138</v>
      </c>
      <c r="E35" s="24">
        <v>3496350</v>
      </c>
      <c r="F35" s="24">
        <v>3598413</v>
      </c>
      <c r="G35" s="24">
        <v>3788769</v>
      </c>
      <c r="H35" s="24">
        <v>4029419</v>
      </c>
      <c r="I35" s="137">
        <v>4209562</v>
      </c>
    </row>
    <row r="36" spans="1:9">
      <c r="A36" s="29" t="s">
        <v>38</v>
      </c>
      <c r="B36" s="24">
        <v>7098</v>
      </c>
      <c r="C36" s="24">
        <v>7201</v>
      </c>
      <c r="D36" s="24">
        <v>7692</v>
      </c>
      <c r="E36" s="24">
        <v>8033</v>
      </c>
      <c r="F36" s="24">
        <v>8056</v>
      </c>
      <c r="G36" s="24">
        <v>8713</v>
      </c>
      <c r="H36" s="24">
        <v>9397</v>
      </c>
      <c r="I36" s="137">
        <v>8010</v>
      </c>
    </row>
    <row r="37" spans="1:9">
      <c r="A37" s="29" t="s">
        <v>39</v>
      </c>
      <c r="B37" s="41">
        <v>185.57</v>
      </c>
      <c r="C37" s="41">
        <v>201.49</v>
      </c>
      <c r="D37" s="41">
        <v>210.04</v>
      </c>
      <c r="E37" s="41">
        <v>212.92</v>
      </c>
      <c r="F37" s="41">
        <v>222.88015371797599</v>
      </c>
      <c r="G37" s="41">
        <v>249.92</v>
      </c>
      <c r="H37" s="41">
        <v>252.61518816673177</v>
      </c>
      <c r="I37" s="143">
        <v>270.38</v>
      </c>
    </row>
    <row r="38" spans="1:9">
      <c r="A38" s="63" t="s">
        <v>40</v>
      </c>
      <c r="B38" s="64">
        <v>13.359999999999985</v>
      </c>
      <c r="C38" s="64">
        <v>15.590000000000003</v>
      </c>
      <c r="D38" s="64">
        <v>16.340000000000003</v>
      </c>
      <c r="E38" s="64">
        <v>15.949999999999989</v>
      </c>
      <c r="F38" s="64">
        <v>17.289999999999992</v>
      </c>
      <c r="G38" s="64">
        <v>18.088375114000002</v>
      </c>
      <c r="H38" s="64">
        <v>20.486999999999995</v>
      </c>
      <c r="I38" s="64">
        <v>23.002496793995078</v>
      </c>
    </row>
    <row r="39" spans="1:9">
      <c r="A39" s="42" t="s">
        <v>41</v>
      </c>
      <c r="B39" s="7">
        <v>49.46</v>
      </c>
      <c r="C39" s="7">
        <v>54.82</v>
      </c>
      <c r="D39" s="7">
        <v>56.79</v>
      </c>
      <c r="E39" s="7">
        <v>57.67</v>
      </c>
      <c r="F39" s="7">
        <v>61.425929067566301</v>
      </c>
      <c r="G39" s="7">
        <v>72.112016145136096</v>
      </c>
      <c r="H39" s="7">
        <v>78.021857238381799</v>
      </c>
      <c r="I39" s="138">
        <v>88.913695204774911</v>
      </c>
    </row>
    <row r="40" spans="1:9">
      <c r="A40" s="42" t="s">
        <v>42</v>
      </c>
      <c r="B40" s="7">
        <v>38.22</v>
      </c>
      <c r="C40" s="7">
        <v>41.19</v>
      </c>
      <c r="D40" s="7">
        <v>38.700000000000003</v>
      </c>
      <c r="E40" s="7">
        <v>34.9</v>
      </c>
      <c r="F40" s="7">
        <v>36.125511529006303</v>
      </c>
      <c r="G40" s="7">
        <v>39.223529319923699</v>
      </c>
      <c r="H40" s="7">
        <v>44.930751178690002</v>
      </c>
      <c r="I40" s="138">
        <v>46.794029525840024</v>
      </c>
    </row>
    <row r="41" spans="1:9">
      <c r="A41" s="42" t="s">
        <v>43</v>
      </c>
      <c r="B41" s="7">
        <v>22.55</v>
      </c>
      <c r="C41" s="7">
        <v>23.28</v>
      </c>
      <c r="D41" s="7">
        <v>23.31</v>
      </c>
      <c r="E41" s="7">
        <v>23.38</v>
      </c>
      <c r="F41" s="7">
        <v>23.372847255</v>
      </c>
      <c r="G41" s="7">
        <v>23.412847254999999</v>
      </c>
      <c r="H41" s="7">
        <v>22.308829254999999</v>
      </c>
      <c r="I41" s="138">
        <v>25.656329254999999</v>
      </c>
    </row>
    <row r="42" spans="1:9">
      <c r="A42" s="42" t="s">
        <v>44</v>
      </c>
      <c r="B42" s="7">
        <v>11.41</v>
      </c>
      <c r="C42" s="7">
        <v>13.21</v>
      </c>
      <c r="D42" s="7">
        <v>14.54</v>
      </c>
      <c r="E42" s="7">
        <v>16.010000000000002</v>
      </c>
      <c r="F42" s="7">
        <v>16.7519027823</v>
      </c>
      <c r="G42" s="7">
        <v>18.900892782300001</v>
      </c>
      <c r="H42" s="7">
        <v>20.061768456389999</v>
      </c>
      <c r="I42" s="138">
        <v>20.503449220390003</v>
      </c>
    </row>
    <row r="43" spans="1:9">
      <c r="A43" s="42" t="s">
        <v>45</v>
      </c>
      <c r="B43" s="7">
        <v>50.07</v>
      </c>
      <c r="C43" s="7">
        <v>53.49</v>
      </c>
      <c r="D43" s="7">
        <v>60.35</v>
      </c>
      <c r="E43" s="7">
        <v>65.02</v>
      </c>
      <c r="F43" s="7">
        <v>67.913963084103699</v>
      </c>
      <c r="G43" s="7">
        <v>78.182339383640397</v>
      </c>
      <c r="H43" s="7">
        <v>66.804982038269998</v>
      </c>
      <c r="I43" s="138">
        <v>65.510000000000005</v>
      </c>
    </row>
    <row r="44" spans="1:9">
      <c r="A44" s="42" t="s">
        <v>46</v>
      </c>
      <c r="B44" s="7">
        <v>158895</v>
      </c>
      <c r="C44" s="7">
        <v>156346</v>
      </c>
      <c r="D44" s="7">
        <v>162406</v>
      </c>
      <c r="E44" s="7">
        <v>169400</v>
      </c>
      <c r="F44" s="7">
        <v>167046</v>
      </c>
      <c r="G44" s="7">
        <v>180592</v>
      </c>
      <c r="H44" s="7">
        <v>198733</v>
      </c>
      <c r="I44" s="138">
        <v>205051</v>
      </c>
    </row>
    <row r="45" spans="1:9">
      <c r="A45" s="27" t="s">
        <v>47</v>
      </c>
      <c r="B45" s="39">
        <v>20.27</v>
      </c>
      <c r="C45" s="39">
        <v>29.17</v>
      </c>
      <c r="D45" s="39">
        <v>33.200000000000003</v>
      </c>
      <c r="E45" s="39">
        <v>39.06</v>
      </c>
      <c r="F45" s="39">
        <v>65.069999999999993</v>
      </c>
      <c r="G45" s="39">
        <v>66.389999999999986</v>
      </c>
      <c r="H45" s="39">
        <v>73.72</v>
      </c>
      <c r="I45" s="144">
        <v>73.17</v>
      </c>
    </row>
    <row r="46" spans="1:9">
      <c r="A46" s="26"/>
      <c r="B46" s="14"/>
      <c r="C46" s="14"/>
      <c r="D46" s="14"/>
      <c r="E46" s="14"/>
      <c r="F46" s="14"/>
      <c r="G46" s="14"/>
      <c r="H46" s="14"/>
      <c r="I46" s="136"/>
    </row>
    <row r="47" spans="1:9">
      <c r="A47" s="30" t="s">
        <v>48</v>
      </c>
      <c r="B47" s="15"/>
      <c r="C47" s="15"/>
      <c r="D47" s="15"/>
      <c r="E47" s="15"/>
      <c r="F47" s="15"/>
      <c r="G47" s="15"/>
      <c r="H47" s="15"/>
      <c r="I47" s="134"/>
    </row>
    <row r="48" spans="1:9">
      <c r="A48" s="32" t="s">
        <v>50</v>
      </c>
      <c r="B48" s="9">
        <v>434.23427137857658</v>
      </c>
      <c r="C48" s="9">
        <v>467.0414006494201</v>
      </c>
      <c r="D48" s="9">
        <v>464.74516924730119</v>
      </c>
      <c r="E48" s="9">
        <v>456.16022092850517</v>
      </c>
      <c r="F48" s="9">
        <v>515.22638678831584</v>
      </c>
      <c r="G48" s="9">
        <v>552.26994349201289</v>
      </c>
      <c r="H48" s="9">
        <v>648.57561813602217</v>
      </c>
      <c r="I48" s="146">
        <v>718.09578250982088</v>
      </c>
    </row>
    <row r="49" spans="1:15">
      <c r="A49" s="31" t="s">
        <v>51</v>
      </c>
      <c r="B49" s="1">
        <v>274.16614942772657</v>
      </c>
      <c r="C49" s="1">
        <v>291.38613234448013</v>
      </c>
      <c r="D49" s="1">
        <v>295.26158499597335</v>
      </c>
      <c r="E49" s="1">
        <v>295.59519595727011</v>
      </c>
      <c r="F49" s="1">
        <v>334.61092253914762</v>
      </c>
      <c r="G49" s="1">
        <v>359.14230630497985</v>
      </c>
      <c r="H49" s="1">
        <v>428.58716204004156</v>
      </c>
      <c r="I49" s="145">
        <v>488.41715387352241</v>
      </c>
    </row>
    <row r="50" spans="1:15">
      <c r="A50" s="27" t="s">
        <v>52</v>
      </c>
      <c r="B50" s="1">
        <v>119.55494813650002</v>
      </c>
      <c r="C50" s="1">
        <v>125.58925115269</v>
      </c>
      <c r="D50" s="1">
        <v>114.44747623135984</v>
      </c>
      <c r="E50" s="1">
        <v>102.116616998615</v>
      </c>
      <c r="F50" s="1">
        <v>106.08913147345976</v>
      </c>
      <c r="G50" s="1">
        <v>106.208830492883</v>
      </c>
      <c r="H50" s="1">
        <v>118.06737832470058</v>
      </c>
      <c r="I50" s="145">
        <v>121.32231878465861</v>
      </c>
    </row>
    <row r="51" spans="1:15">
      <c r="A51" s="27" t="s">
        <v>53</v>
      </c>
      <c r="B51" s="1">
        <v>38.298036709350022</v>
      </c>
      <c r="C51" s="1">
        <v>47.613499780539989</v>
      </c>
      <c r="D51" s="1">
        <v>52.546519523899995</v>
      </c>
      <c r="E51" s="1">
        <v>56.158221789320045</v>
      </c>
      <c r="F51" s="1">
        <v>70.24674337376004</v>
      </c>
      <c r="G51" s="1">
        <v>84.509816545370001</v>
      </c>
      <c r="H51" s="1">
        <v>99.324112951339956</v>
      </c>
      <c r="I51" s="145">
        <v>105.5913896891399</v>
      </c>
    </row>
    <row r="52" spans="1:15">
      <c r="A52" s="32" t="s">
        <v>54</v>
      </c>
      <c r="B52" s="9">
        <v>434.23427137857658</v>
      </c>
      <c r="C52" s="9">
        <v>450.63783601399837</v>
      </c>
      <c r="D52" s="9">
        <v>465.89328494836064</v>
      </c>
      <c r="E52" s="9">
        <v>460.45269508790318</v>
      </c>
      <c r="F52" s="9">
        <v>485.6933038584105</v>
      </c>
      <c r="G52" s="9">
        <v>533.74816514016436</v>
      </c>
      <c r="H52" s="9">
        <v>600.42278081401753</v>
      </c>
      <c r="I52" s="146">
        <v>683.32442407629492</v>
      </c>
    </row>
    <row r="53" spans="1:15">
      <c r="A53" s="26" t="s">
        <v>55</v>
      </c>
      <c r="B53" s="8">
        <v>0.36352032819682667</v>
      </c>
      <c r="C53" s="8">
        <v>0.37085095816429109</v>
      </c>
      <c r="D53" s="8">
        <v>0.35932379033809525</v>
      </c>
      <c r="E53" s="8">
        <v>0.34697203203245058</v>
      </c>
      <c r="F53" s="8">
        <v>0.34593312978900004</v>
      </c>
      <c r="G53" s="8">
        <v>0.34585807471061897</v>
      </c>
      <c r="H53" s="8">
        <v>0.33518295353256439</v>
      </c>
      <c r="I53" s="147">
        <v>0.31599365154424253</v>
      </c>
    </row>
    <row r="54" spans="1:15">
      <c r="A54" s="26" t="s">
        <v>56</v>
      </c>
      <c r="B54" s="22">
        <v>7.8648694176184104E-3</v>
      </c>
      <c r="C54" s="22">
        <v>7.6681200474644981E-3</v>
      </c>
      <c r="D54" s="22">
        <v>7.3990759225628679E-3</v>
      </c>
      <c r="E54" s="22">
        <v>7.29009189514827E-3</v>
      </c>
      <c r="F54" s="22">
        <v>7.2581233290725331E-3</v>
      </c>
      <c r="G54" s="22">
        <v>7.25062910986146E-3</v>
      </c>
      <c r="H54" s="22">
        <v>7.3000000000000001E-3</v>
      </c>
      <c r="I54" s="148">
        <v>7.719697292689425E-3</v>
      </c>
      <c r="J54" s="68"/>
      <c r="K54" s="68"/>
      <c r="L54" s="68"/>
      <c r="M54" s="68"/>
      <c r="N54" s="68"/>
      <c r="O54" s="68"/>
    </row>
    <row r="55" spans="1:15">
      <c r="A55" s="27" t="s">
        <v>57</v>
      </c>
      <c r="B55" s="33">
        <v>1.15E-2</v>
      </c>
      <c r="C55" s="33">
        <v>1.11E-2</v>
      </c>
      <c r="D55" s="33">
        <v>1.0800000000000001E-2</v>
      </c>
      <c r="E55" s="33">
        <v>1.0200000000000001E-2</v>
      </c>
      <c r="F55" s="33">
        <v>1.0378518608701513E-2</v>
      </c>
      <c r="G55" s="33">
        <v>1.0279200251723655E-2</v>
      </c>
      <c r="H55" s="33">
        <v>1.0541984112382056E-2</v>
      </c>
      <c r="I55" s="149">
        <v>1.1141884040448278E-2</v>
      </c>
      <c r="J55" s="68"/>
      <c r="K55" s="68"/>
      <c r="L55" s="68"/>
      <c r="M55" s="68"/>
      <c r="N55" s="68"/>
    </row>
    <row r="56" spans="1:15">
      <c r="A56" s="27" t="s">
        <v>58</v>
      </c>
      <c r="B56" s="33">
        <v>9.2999999999999992E-3</v>
      </c>
      <c r="C56" s="33">
        <v>8.9999999999999993E-3</v>
      </c>
      <c r="D56" s="33">
        <v>9.1000000000000004E-3</v>
      </c>
      <c r="E56" s="33">
        <v>1.21E-2</v>
      </c>
      <c r="F56" s="33">
        <v>1.2321583577352942E-2</v>
      </c>
      <c r="G56" s="33">
        <v>1.371787646928938E-2</v>
      </c>
      <c r="H56" s="33">
        <v>1.4907459850612483E-2</v>
      </c>
      <c r="I56" s="149">
        <v>1.68713551637097E-2</v>
      </c>
      <c r="J56" s="68"/>
      <c r="K56" s="68"/>
      <c r="L56" s="68"/>
      <c r="M56" s="68"/>
      <c r="N56" s="68"/>
    </row>
    <row r="57" spans="1:15">
      <c r="A57" s="27"/>
      <c r="B57" s="33"/>
      <c r="C57" s="33"/>
      <c r="D57" s="33"/>
      <c r="E57" s="33"/>
      <c r="F57" s="33"/>
      <c r="G57" s="33"/>
      <c r="H57" s="33"/>
      <c r="I57" s="149"/>
    </row>
    <row r="58" spans="1:15">
      <c r="A58" s="26" t="s">
        <v>59</v>
      </c>
      <c r="B58" s="33"/>
      <c r="C58" s="33"/>
      <c r="D58" s="33"/>
      <c r="E58" s="33"/>
      <c r="F58" s="33"/>
      <c r="G58" s="33"/>
      <c r="H58" s="33"/>
      <c r="I58" s="149"/>
    </row>
    <row r="59" spans="1:15">
      <c r="A59" s="27" t="s">
        <v>60</v>
      </c>
      <c r="B59" s="2">
        <v>0.38</v>
      </c>
      <c r="C59" s="2">
        <v>0.38</v>
      </c>
      <c r="D59" s="2">
        <v>0.39</v>
      </c>
      <c r="E59" s="2">
        <v>0.39</v>
      </c>
      <c r="F59" s="2">
        <v>0.37</v>
      </c>
      <c r="G59" s="2">
        <v>0.46</v>
      </c>
      <c r="H59" s="2">
        <v>0.42</v>
      </c>
      <c r="I59" s="2">
        <v>0.48</v>
      </c>
    </row>
    <row r="60" spans="1:15">
      <c r="A60" s="27" t="s">
        <v>61</v>
      </c>
      <c r="B60" s="2">
        <v>0.24</v>
      </c>
      <c r="C60" s="2">
        <v>0.25</v>
      </c>
      <c r="D60" s="2">
        <v>0.25</v>
      </c>
      <c r="E60" s="2">
        <v>0.25</v>
      </c>
      <c r="F60" s="2">
        <v>0.26</v>
      </c>
      <c r="G60" s="2">
        <v>0.22</v>
      </c>
      <c r="H60" s="2">
        <v>0.22</v>
      </c>
      <c r="I60" s="2">
        <v>0.2</v>
      </c>
    </row>
    <row r="61" spans="1:15">
      <c r="A61" s="27" t="s">
        <v>62</v>
      </c>
      <c r="B61" s="2">
        <v>0.22</v>
      </c>
      <c r="C61" s="2">
        <v>0.22</v>
      </c>
      <c r="D61" s="2">
        <v>0.23</v>
      </c>
      <c r="E61" s="2">
        <v>0.23</v>
      </c>
      <c r="F61" s="2">
        <v>0.23</v>
      </c>
      <c r="G61" s="2">
        <v>0.2</v>
      </c>
      <c r="H61" s="2">
        <v>0.23</v>
      </c>
      <c r="I61" s="2">
        <v>0.2</v>
      </c>
    </row>
    <row r="62" spans="1:15">
      <c r="A62" s="27" t="s">
        <v>63</v>
      </c>
      <c r="B62" s="2">
        <v>0.16</v>
      </c>
      <c r="C62" s="2">
        <v>0.14000000000000001</v>
      </c>
      <c r="D62" s="2">
        <v>0.13</v>
      </c>
      <c r="E62" s="2">
        <v>0.13</v>
      </c>
      <c r="F62" s="2">
        <v>0.14000000000000001</v>
      </c>
      <c r="G62" s="2">
        <v>0.12</v>
      </c>
      <c r="H62" s="2">
        <v>0.13</v>
      </c>
      <c r="I62" s="2">
        <v>0.11</v>
      </c>
    </row>
    <row r="63" spans="1:15">
      <c r="A63" s="27"/>
      <c r="B63" s="33"/>
      <c r="C63" s="33"/>
      <c r="D63" s="33"/>
      <c r="E63" s="33"/>
      <c r="F63" s="33"/>
      <c r="G63" s="33"/>
      <c r="H63" s="33"/>
      <c r="I63" s="149"/>
    </row>
    <row r="64" spans="1:15">
      <c r="A64" s="26" t="s">
        <v>64</v>
      </c>
      <c r="B64" s="33"/>
      <c r="C64" s="33"/>
      <c r="D64" s="33"/>
      <c r="E64" s="33"/>
      <c r="F64" s="33"/>
      <c r="G64" s="33"/>
      <c r="H64" s="33"/>
      <c r="I64" s="149"/>
    </row>
    <row r="65" spans="1:9">
      <c r="A65" s="27" t="s">
        <v>63</v>
      </c>
      <c r="B65" s="2">
        <v>0.55000000000000004</v>
      </c>
      <c r="C65" s="2">
        <v>0.55000000000000004</v>
      </c>
      <c r="D65" s="2">
        <v>0.56999999999999995</v>
      </c>
      <c r="E65" s="2">
        <v>0.55000000000000004</v>
      </c>
      <c r="F65" s="2">
        <v>0.55000000000000004</v>
      </c>
      <c r="G65" s="2">
        <v>0.54</v>
      </c>
      <c r="H65" s="2">
        <v>0.53</v>
      </c>
      <c r="I65" s="150">
        <v>0.53523974268510366</v>
      </c>
    </row>
    <row r="66" spans="1:9">
      <c r="A66" s="27" t="s">
        <v>61</v>
      </c>
      <c r="B66" s="2">
        <v>0.3</v>
      </c>
      <c r="C66" s="2">
        <v>0.28999999999999998</v>
      </c>
      <c r="D66" s="2">
        <v>0.27</v>
      </c>
      <c r="E66" s="2">
        <v>0.28999999999999998</v>
      </c>
      <c r="F66" s="2">
        <v>0.3</v>
      </c>
      <c r="G66" s="2">
        <v>0.27</v>
      </c>
      <c r="H66" s="2">
        <v>0.28000000000000003</v>
      </c>
      <c r="I66" s="150">
        <v>0.27764317843628494</v>
      </c>
    </row>
    <row r="67" spans="1:9">
      <c r="A67" s="27" t="s">
        <v>62</v>
      </c>
      <c r="B67" s="2">
        <v>0.09</v>
      </c>
      <c r="C67" s="2">
        <v>0.1</v>
      </c>
      <c r="D67" s="2">
        <v>0.1</v>
      </c>
      <c r="E67" s="2">
        <v>0.1</v>
      </c>
      <c r="F67" s="2">
        <v>0.1</v>
      </c>
      <c r="G67" s="2">
        <v>0.11</v>
      </c>
      <c r="H67" s="2">
        <v>0.1</v>
      </c>
      <c r="I67" s="150">
        <v>0.10163113201604071</v>
      </c>
    </row>
    <row r="68" spans="1:9">
      <c r="A68" s="27" t="s">
        <v>60</v>
      </c>
      <c r="B68" s="2">
        <v>0.06</v>
      </c>
      <c r="C68" s="2">
        <v>0.06</v>
      </c>
      <c r="D68" s="2">
        <v>0.06</v>
      </c>
      <c r="E68" s="2">
        <v>0.06</v>
      </c>
      <c r="F68" s="2">
        <v>7.0000000000000007E-2</v>
      </c>
      <c r="G68" s="2">
        <v>0.08</v>
      </c>
      <c r="H68" s="2">
        <v>0.08</v>
      </c>
      <c r="I68" s="150">
        <v>8.5485946862570703E-2</v>
      </c>
    </row>
    <row r="69" spans="1:9">
      <c r="A69" s="27"/>
      <c r="B69" s="12"/>
      <c r="C69" s="12"/>
      <c r="D69" s="12"/>
      <c r="E69" s="12"/>
      <c r="F69" s="12"/>
      <c r="G69" s="12"/>
      <c r="H69" s="12"/>
      <c r="I69" s="129"/>
    </row>
    <row r="70" spans="1:9">
      <c r="A70" s="30" t="s">
        <v>65</v>
      </c>
      <c r="B70" s="14"/>
      <c r="C70" s="14"/>
      <c r="D70" s="14"/>
      <c r="E70" s="14"/>
      <c r="F70" s="14"/>
      <c r="G70" s="14"/>
      <c r="H70" s="14"/>
      <c r="I70" s="136"/>
    </row>
    <row r="71" spans="1:9">
      <c r="A71" s="26" t="s">
        <v>66</v>
      </c>
      <c r="B71" s="9">
        <v>344.36</v>
      </c>
      <c r="C71" s="9">
        <v>384</v>
      </c>
      <c r="D71" s="9">
        <v>412.98</v>
      </c>
      <c r="E71" s="9">
        <v>519.97</v>
      </c>
      <c r="F71" s="9">
        <v>664.44</v>
      </c>
      <c r="G71" s="9">
        <v>733.91</v>
      </c>
      <c r="H71" s="9">
        <v>896.32</v>
      </c>
      <c r="I71" s="146">
        <v>992</v>
      </c>
    </row>
    <row r="72" spans="1:9">
      <c r="A72" s="27" t="s">
        <v>67</v>
      </c>
      <c r="B72" s="1">
        <v>98.67</v>
      </c>
      <c r="C72" s="1">
        <v>102.33</v>
      </c>
      <c r="D72" s="1">
        <v>105.37</v>
      </c>
      <c r="E72" s="1">
        <v>113.24</v>
      </c>
      <c r="F72" s="1">
        <v>125.69</v>
      </c>
      <c r="G72" s="1">
        <v>135.12</v>
      </c>
      <c r="H72" s="1">
        <v>152.69999999999999</v>
      </c>
      <c r="I72" s="145">
        <v>183.5</v>
      </c>
    </row>
    <row r="73" spans="1:9">
      <c r="A73" s="27" t="s">
        <v>68</v>
      </c>
      <c r="B73" s="1">
        <v>52.29</v>
      </c>
      <c r="C73" s="1">
        <v>58.98</v>
      </c>
      <c r="D73" s="1">
        <v>57.81</v>
      </c>
      <c r="E73" s="1">
        <v>53.39</v>
      </c>
      <c r="F73" s="1">
        <v>58</v>
      </c>
      <c r="G73" s="1">
        <v>60.97</v>
      </c>
      <c r="H73" s="1">
        <v>68.8</v>
      </c>
      <c r="I73" s="145">
        <v>68.8</v>
      </c>
    </row>
    <row r="74" spans="1:9">
      <c r="A74" s="27" t="s">
        <v>44</v>
      </c>
      <c r="B74" s="1">
        <v>30.6</v>
      </c>
      <c r="C74" s="1">
        <v>34.11</v>
      </c>
      <c r="D74" s="1">
        <v>30.9</v>
      </c>
      <c r="E74" s="1">
        <v>32.86</v>
      </c>
      <c r="F74" s="1">
        <v>36</v>
      </c>
      <c r="G74" s="1">
        <v>41.9</v>
      </c>
      <c r="H74" s="1">
        <v>49</v>
      </c>
      <c r="I74" s="145">
        <v>55</v>
      </c>
    </row>
    <row r="75" spans="1:9">
      <c r="A75" s="27" t="s">
        <v>43</v>
      </c>
      <c r="B75" s="1">
        <v>37.480000000000004</v>
      </c>
      <c r="C75" s="1">
        <v>37.94</v>
      </c>
      <c r="D75" s="1">
        <v>43.14</v>
      </c>
      <c r="E75" s="1">
        <v>43.64</v>
      </c>
      <c r="F75" s="1">
        <v>44.48</v>
      </c>
      <c r="G75" s="1">
        <v>45.019999999999996</v>
      </c>
      <c r="H75" s="1">
        <v>47.480000000000004</v>
      </c>
      <c r="I75" s="145">
        <f>(25.4+25.4)</f>
        <v>50.8</v>
      </c>
    </row>
    <row r="76" spans="1:9">
      <c r="A76" s="27" t="s">
        <v>69</v>
      </c>
      <c r="B76" s="1">
        <v>125.32</v>
      </c>
      <c r="C76" s="1">
        <v>150.63999999999999</v>
      </c>
      <c r="D76" s="1">
        <v>175.76</v>
      </c>
      <c r="E76" s="1">
        <v>276.84000000000003</v>
      </c>
      <c r="F76" s="1">
        <v>400.27000000000004</v>
      </c>
      <c r="G76" s="1">
        <v>450.9</v>
      </c>
      <c r="H76" s="1">
        <v>578</v>
      </c>
      <c r="I76" s="145">
        <v>194.96000000000004</v>
      </c>
    </row>
    <row r="77" spans="1:9">
      <c r="A77" s="27"/>
      <c r="B77" s="1"/>
      <c r="C77" s="1"/>
      <c r="D77" s="1"/>
      <c r="E77" s="1"/>
      <c r="F77" s="1"/>
      <c r="G77" s="1"/>
      <c r="H77" s="1"/>
      <c r="I77" s="145"/>
    </row>
    <row r="78" spans="1:9">
      <c r="A78" s="27" t="s">
        <v>70</v>
      </c>
      <c r="B78" s="6">
        <v>19.880000000000003</v>
      </c>
      <c r="C78" s="6">
        <v>13.72</v>
      </c>
      <c r="D78" s="6">
        <v>11.99</v>
      </c>
      <c r="E78" s="6">
        <v>12.46</v>
      </c>
      <c r="F78" s="6">
        <v>18.79</v>
      </c>
      <c r="G78" s="6">
        <v>22.78</v>
      </c>
      <c r="H78" s="6">
        <v>30.18</v>
      </c>
      <c r="I78" s="151">
        <v>16.479999999999997</v>
      </c>
    </row>
    <row r="79" spans="1:9">
      <c r="A79" s="27" t="s">
        <v>71</v>
      </c>
      <c r="B79" s="7">
        <v>143</v>
      </c>
      <c r="C79" s="7">
        <v>155</v>
      </c>
      <c r="D79" s="7">
        <v>166</v>
      </c>
      <c r="E79" s="7">
        <v>182</v>
      </c>
      <c r="F79" s="7">
        <v>197</v>
      </c>
      <c r="G79" s="7">
        <v>221</v>
      </c>
      <c r="H79" s="7">
        <v>233</v>
      </c>
      <c r="I79" s="138">
        <v>251</v>
      </c>
    </row>
    <row r="80" spans="1:9">
      <c r="A80" s="27" t="s">
        <v>72</v>
      </c>
      <c r="B80" s="18">
        <v>0.51</v>
      </c>
      <c r="C80" s="18">
        <v>0.46</v>
      </c>
      <c r="D80" s="18">
        <v>0.41</v>
      </c>
      <c r="E80" s="18">
        <v>0.38</v>
      </c>
      <c r="F80" s="18">
        <v>0.36</v>
      </c>
      <c r="G80" s="18">
        <v>0.33484162895927599</v>
      </c>
      <c r="H80" s="18">
        <v>0.30472103004291845</v>
      </c>
      <c r="I80" s="152">
        <v>0.2886178861788618</v>
      </c>
    </row>
    <row r="81" spans="1:9">
      <c r="A81" s="27" t="s">
        <v>73</v>
      </c>
      <c r="B81" s="7">
        <v>4858</v>
      </c>
      <c r="C81" s="7">
        <v>4724</v>
      </c>
      <c r="D81" s="7">
        <v>5020</v>
      </c>
      <c r="E81" s="7">
        <v>5358</v>
      </c>
      <c r="F81" s="7">
        <v>5655</v>
      </c>
      <c r="G81" s="7">
        <v>5892</v>
      </c>
      <c r="H81" s="7">
        <v>6302</v>
      </c>
      <c r="I81" s="138">
        <v>6808</v>
      </c>
    </row>
    <row r="82" spans="1:9">
      <c r="A82" s="37"/>
      <c r="B82" s="7"/>
      <c r="C82" s="7"/>
      <c r="D82" s="7"/>
      <c r="E82" s="7"/>
      <c r="F82" s="7"/>
      <c r="G82" s="7"/>
      <c r="H82" s="7"/>
      <c r="I82" s="138"/>
    </row>
    <row r="83" spans="1:9">
      <c r="A83" s="30" t="s">
        <v>74</v>
      </c>
      <c r="B83" s="1"/>
      <c r="C83" s="1"/>
      <c r="D83" s="1"/>
      <c r="E83" s="1"/>
      <c r="F83" s="1"/>
      <c r="G83" s="1"/>
      <c r="H83" s="1"/>
      <c r="I83" s="145"/>
    </row>
    <row r="84" spans="1:9">
      <c r="A84" s="27" t="s">
        <v>10</v>
      </c>
      <c r="B84" s="1">
        <v>318</v>
      </c>
      <c r="C84" s="1">
        <v>391</v>
      </c>
      <c r="D84" s="1">
        <v>525.11144577100549</v>
      </c>
      <c r="E84" s="145">
        <v>598.75973599654981</v>
      </c>
      <c r="F84" s="1">
        <v>419.88195937318142</v>
      </c>
      <c r="G84" s="1">
        <v>470.46123848530408</v>
      </c>
      <c r="H84" s="145">
        <v>452.38543279933913</v>
      </c>
      <c r="I84" s="145">
        <v>831.85564025144549</v>
      </c>
    </row>
    <row r="85" spans="1:9">
      <c r="A85" s="26" t="s">
        <v>49</v>
      </c>
      <c r="B85" s="9">
        <v>82.1</v>
      </c>
      <c r="C85" s="9">
        <v>153.51349406449438</v>
      </c>
      <c r="D85" s="9">
        <v>134.1</v>
      </c>
      <c r="E85" s="146">
        <v>189.039919240969</v>
      </c>
      <c r="F85" s="9">
        <v>122.4</v>
      </c>
      <c r="G85" s="9">
        <v>149.1715836457644</v>
      </c>
      <c r="H85" s="146">
        <v>127.23983872840451</v>
      </c>
      <c r="I85" s="146">
        <v>313.2524945902228</v>
      </c>
    </row>
    <row r="86" spans="1:9">
      <c r="A86" s="26" t="s">
        <v>75</v>
      </c>
      <c r="B86" s="36">
        <v>84.646000000000001</v>
      </c>
      <c r="C86" s="36">
        <v>85.224000000000004</v>
      </c>
      <c r="D86" s="36">
        <v>95.445999999999998</v>
      </c>
      <c r="E86" s="36">
        <v>102.824</v>
      </c>
      <c r="F86" s="36">
        <v>99.429000000000002</v>
      </c>
      <c r="G86" s="36">
        <v>97.897999999999996</v>
      </c>
      <c r="H86" s="36">
        <v>93.841999999999999</v>
      </c>
      <c r="I86" s="153">
        <v>100.483</v>
      </c>
    </row>
    <row r="87" spans="1:9">
      <c r="A87" s="29"/>
      <c r="B87" s="25"/>
      <c r="C87" s="25"/>
      <c r="D87" s="25"/>
      <c r="E87" s="25"/>
      <c r="F87" s="25"/>
      <c r="G87" s="25"/>
      <c r="H87" s="25"/>
      <c r="I87" s="154"/>
    </row>
    <row r="88" spans="1:9">
      <c r="A88" s="30" t="s">
        <v>76</v>
      </c>
      <c r="B88" s="14"/>
      <c r="C88" s="14"/>
      <c r="D88" s="14"/>
      <c r="E88" s="14"/>
      <c r="F88" s="14"/>
      <c r="G88" s="14"/>
      <c r="H88" s="14"/>
      <c r="I88" s="136"/>
    </row>
    <row r="89" spans="1:9">
      <c r="A89" s="26" t="s">
        <v>77</v>
      </c>
      <c r="B89" s="21">
        <v>708</v>
      </c>
      <c r="C89" s="21">
        <v>745</v>
      </c>
      <c r="D89" s="21">
        <v>754</v>
      </c>
      <c r="E89" s="21">
        <v>755</v>
      </c>
      <c r="F89" s="21">
        <v>755.38745239000013</v>
      </c>
      <c r="G89" s="21">
        <v>780.37882570999955</v>
      </c>
      <c r="H89" s="21">
        <v>801.33373023000001</v>
      </c>
      <c r="I89" s="127">
        <f>78.2192946700001*10</f>
        <v>782.1929467000009</v>
      </c>
    </row>
    <row r="90" spans="1:9">
      <c r="A90" s="27" t="s">
        <v>78</v>
      </c>
      <c r="B90" s="1">
        <v>750</v>
      </c>
      <c r="C90" s="1">
        <v>783</v>
      </c>
      <c r="D90" s="1">
        <v>803</v>
      </c>
      <c r="E90" s="1">
        <v>798</v>
      </c>
      <c r="F90" s="1">
        <v>810.8517182500002</v>
      </c>
      <c r="G90" s="1">
        <v>833.56410150999955</v>
      </c>
      <c r="H90" s="1">
        <v>867.89345638999998</v>
      </c>
      <c r="I90" s="145">
        <v>826.03191172999959</v>
      </c>
    </row>
    <row r="91" spans="1:9">
      <c r="A91" s="27" t="s">
        <v>79</v>
      </c>
      <c r="B91" s="12">
        <v>285</v>
      </c>
      <c r="C91" s="12">
        <v>302</v>
      </c>
      <c r="D91" s="12">
        <v>295</v>
      </c>
      <c r="E91" s="12">
        <v>307</v>
      </c>
      <c r="F91" s="12">
        <v>336</v>
      </c>
      <c r="G91" s="12">
        <v>369.33551124699994</v>
      </c>
      <c r="H91" s="12">
        <v>378.90153874300012</v>
      </c>
      <c r="I91" s="129">
        <v>369.33551124699994</v>
      </c>
    </row>
    <row r="92" spans="1:9">
      <c r="A92" s="27" t="s">
        <v>80</v>
      </c>
      <c r="B92" s="12">
        <v>465</v>
      </c>
      <c r="C92" s="12">
        <v>482</v>
      </c>
      <c r="D92" s="12">
        <v>507</v>
      </c>
      <c r="E92" s="12">
        <v>491</v>
      </c>
      <c r="F92" s="12">
        <v>474.39802459200018</v>
      </c>
      <c r="G92" s="12">
        <v>464.2285902629996</v>
      </c>
      <c r="H92" s="12">
        <v>488.99191764699987</v>
      </c>
      <c r="I92" s="129">
        <f>44.0434873709001*10</f>
        <v>440.43487370900101</v>
      </c>
    </row>
    <row r="93" spans="1:9">
      <c r="A93" s="27" t="s">
        <v>81</v>
      </c>
      <c r="B93" s="12">
        <v>427</v>
      </c>
      <c r="C93" s="12">
        <v>433</v>
      </c>
      <c r="D93" s="12">
        <v>469</v>
      </c>
      <c r="E93" s="12">
        <v>427</v>
      </c>
      <c r="F93" s="12">
        <v>379.87056895200021</v>
      </c>
      <c r="G93" s="12">
        <v>327.8279517943102</v>
      </c>
      <c r="H93" s="12">
        <v>477.19209363699986</v>
      </c>
      <c r="I93" s="129">
        <f>45.6624021789001*10</f>
        <v>456.62402178900101</v>
      </c>
    </row>
    <row r="94" spans="1:9">
      <c r="A94" s="26" t="s">
        <v>82</v>
      </c>
      <c r="B94" s="21">
        <v>321.10000000000002</v>
      </c>
      <c r="C94" s="21">
        <v>328</v>
      </c>
      <c r="D94" s="21">
        <v>362.8</v>
      </c>
      <c r="E94" s="21">
        <v>314.52999999999997</v>
      </c>
      <c r="F94" s="21">
        <v>286.43815404867712</v>
      </c>
      <c r="G94" s="21">
        <v>327.8279517943102</v>
      </c>
      <c r="H94" s="21">
        <v>363.37069004779426</v>
      </c>
      <c r="I94" s="127">
        <f>31.4220878438743*10</f>
        <v>314.220878438743</v>
      </c>
    </row>
    <row r="95" spans="1:9">
      <c r="A95" s="26" t="s">
        <v>83</v>
      </c>
      <c r="B95" s="34">
        <v>1.6735</v>
      </c>
      <c r="C95" s="34">
        <v>2.7532000000000001</v>
      </c>
      <c r="D95" s="34">
        <v>2.02</v>
      </c>
      <c r="E95" s="34">
        <v>3.62</v>
      </c>
      <c r="F95" s="34">
        <v>0.93</v>
      </c>
      <c r="G95" s="34">
        <v>1.970827574000001</v>
      </c>
      <c r="H95" s="34">
        <v>2.4700000000000002</v>
      </c>
      <c r="I95" s="155">
        <v>4.7994428889999998</v>
      </c>
    </row>
    <row r="96" spans="1:9">
      <c r="A96" s="26" t="s">
        <v>84</v>
      </c>
      <c r="B96" s="34">
        <v>35.200000000000003</v>
      </c>
      <c r="C96" s="34">
        <v>36.35</v>
      </c>
      <c r="D96" s="34">
        <v>36.590000000000003</v>
      </c>
      <c r="E96" s="34">
        <v>38.08</v>
      </c>
      <c r="F96" s="21">
        <v>37.485999999999997</v>
      </c>
      <c r="G96" s="21">
        <v>37.299165707089998</v>
      </c>
      <c r="H96" s="21">
        <v>37.54</v>
      </c>
      <c r="I96" s="127">
        <v>40.483559508559999</v>
      </c>
    </row>
    <row r="97" spans="1:9">
      <c r="A97" s="27" t="s">
        <v>73</v>
      </c>
      <c r="B97" s="12">
        <v>47895</v>
      </c>
      <c r="C97" s="12">
        <v>47509</v>
      </c>
      <c r="D97" s="12">
        <v>47621</v>
      </c>
      <c r="E97" s="12">
        <v>47377</v>
      </c>
      <c r="F97" s="12">
        <v>47136</v>
      </c>
      <c r="G97" s="12">
        <v>47055</v>
      </c>
      <c r="H97" s="12">
        <v>47239</v>
      </c>
      <c r="I97" s="129">
        <v>47572</v>
      </c>
    </row>
    <row r="98" spans="1:9">
      <c r="A98" s="27" t="s">
        <v>85</v>
      </c>
      <c r="B98" s="4">
        <v>0.14040259204009606</v>
      </c>
      <c r="C98" s="4">
        <v>0.13857199455083843</v>
      </c>
      <c r="D98" s="4">
        <v>0.13825337919067601</v>
      </c>
      <c r="E98" s="4">
        <v>0.13695143529642509</v>
      </c>
      <c r="F98" s="4">
        <v>0.1447893605954193</v>
      </c>
      <c r="G98" s="4">
        <v>0.14235742992655057</v>
      </c>
      <c r="H98" s="4">
        <v>0.1420460841020956</v>
      </c>
      <c r="I98" s="139">
        <v>0.13993357349827037</v>
      </c>
    </row>
    <row r="99" spans="1:9">
      <c r="A99" s="27" t="s">
        <v>86</v>
      </c>
      <c r="B99" s="4">
        <v>7.8700000000000006E-2</v>
      </c>
      <c r="C99" s="4">
        <v>7.8600000000000003E-2</v>
      </c>
      <c r="D99" s="4">
        <v>7.8903602013846802E-2</v>
      </c>
      <c r="E99" s="4">
        <v>8.1199999999999994E-2</v>
      </c>
      <c r="F99" s="4">
        <v>8.3400000000000002E-2</v>
      </c>
      <c r="G99" s="4">
        <v>8.2758054888360369E-2</v>
      </c>
      <c r="H99" s="4">
        <v>8.2983684026681645E-2</v>
      </c>
      <c r="I99" s="139">
        <v>8.3979540757697813E-2</v>
      </c>
    </row>
    <row r="100" spans="1:9">
      <c r="A100" s="27" t="s">
        <v>87</v>
      </c>
      <c r="B100" s="4">
        <v>6.1702592040096052E-2</v>
      </c>
      <c r="C100" s="4">
        <v>5.9971994550838431E-2</v>
      </c>
      <c r="D100" s="4">
        <v>5.8653379190676008E-2</v>
      </c>
      <c r="E100" s="4">
        <v>5.5751435296425095E-2</v>
      </c>
      <c r="F100" s="4">
        <v>6.1389360595419301E-2</v>
      </c>
      <c r="G100" s="4">
        <v>5.9599375038190197E-2</v>
      </c>
      <c r="H100" s="4">
        <v>5.9062400075413954E-2</v>
      </c>
      <c r="I100" s="139">
        <f>I98-I99</f>
        <v>5.5954032740572562E-2</v>
      </c>
    </row>
    <row r="101" spans="1:9">
      <c r="A101" s="27" t="s">
        <v>88</v>
      </c>
      <c r="B101" s="4">
        <v>7.5999999999999998E-2</v>
      </c>
      <c r="C101" s="4">
        <v>7.9000000000000001E-2</v>
      </c>
      <c r="D101" s="4">
        <v>7.6999999999999999E-2</v>
      </c>
      <c r="E101" s="4">
        <v>7.2999999999999995E-2</v>
      </c>
      <c r="F101" s="4">
        <v>7.5999999999999998E-2</v>
      </c>
      <c r="G101" s="4">
        <v>7.7131870656984833E-2</v>
      </c>
      <c r="H101" s="4">
        <v>7.7391327051073225E-2</v>
      </c>
      <c r="I101" s="139">
        <v>7.0862252664004796E-2</v>
      </c>
    </row>
    <row r="102" spans="1:9">
      <c r="A102" s="27" t="s">
        <v>89</v>
      </c>
      <c r="B102" s="4">
        <v>3.2300000000000002E-2</v>
      </c>
      <c r="C102" s="4">
        <v>3.3500000000000002E-2</v>
      </c>
      <c r="D102" s="4">
        <v>3.2000000000000001E-2</v>
      </c>
      <c r="E102" s="4">
        <v>3.2599999999999997E-2</v>
      </c>
      <c r="F102" s="4">
        <v>3.5400000000000001E-2</v>
      </c>
      <c r="G102" s="4">
        <v>3.9503679359927595E-2</v>
      </c>
      <c r="H102" s="4">
        <v>4.0415020948996773E-2</v>
      </c>
      <c r="I102" s="139">
        <v>4.3970880434743356E-2</v>
      </c>
    </row>
    <row r="103" spans="1:9">
      <c r="A103" s="29" t="s">
        <v>90</v>
      </c>
      <c r="B103" s="1">
        <v>758.9</v>
      </c>
      <c r="C103" s="1">
        <v>538</v>
      </c>
      <c r="D103" s="1">
        <v>721</v>
      </c>
      <c r="E103" s="1">
        <v>409.2</v>
      </c>
      <c r="F103" s="1">
        <v>695.5</v>
      </c>
      <c r="G103" s="1">
        <v>800.51551480000001</v>
      </c>
      <c r="H103" s="1">
        <v>795.71578593999993</v>
      </c>
      <c r="I103" s="145">
        <f>34.700622164*10</f>
        <v>347.00622164000004</v>
      </c>
    </row>
    <row r="104" spans="1:9">
      <c r="A104" s="29" t="s">
        <v>91</v>
      </c>
      <c r="B104" s="1">
        <v>445.5</v>
      </c>
      <c r="C104" s="1">
        <v>300</v>
      </c>
      <c r="D104" s="1">
        <v>426</v>
      </c>
      <c r="E104" s="1">
        <v>207.9</v>
      </c>
      <c r="F104" s="1">
        <v>419.6</v>
      </c>
      <c r="G104" s="1">
        <v>485.06442966009604</v>
      </c>
      <c r="H104" s="1">
        <v>476</v>
      </c>
      <c r="I104" s="145">
        <f>17.166400694464*10</f>
        <v>171.66400694463999</v>
      </c>
    </row>
    <row r="105" spans="1:9">
      <c r="A105" s="29" t="s">
        <v>92</v>
      </c>
      <c r="B105" s="1">
        <v>313.39999999999998</v>
      </c>
      <c r="C105" s="1">
        <v>238</v>
      </c>
      <c r="D105" s="1">
        <v>295</v>
      </c>
      <c r="E105" s="1">
        <v>201.29999999999998</v>
      </c>
      <c r="F105" s="1">
        <v>275.89999999999998</v>
      </c>
      <c r="G105" s="1">
        <v>315.45108513990397</v>
      </c>
      <c r="H105" s="1">
        <v>319.706117366944</v>
      </c>
      <c r="I105" s="145">
        <f>I103-I104</f>
        <v>175.34221469536004</v>
      </c>
    </row>
    <row r="106" spans="1:9">
      <c r="A106" s="29" t="s">
        <v>93</v>
      </c>
      <c r="B106" s="13">
        <v>2.1600000000000001E-2</v>
      </c>
      <c r="C106" s="13">
        <v>1.4800000000000001E-2</v>
      </c>
      <c r="D106" s="13">
        <v>1.9699999999999999E-2</v>
      </c>
      <c r="E106" s="13">
        <v>1.0754081998011476E-2</v>
      </c>
      <c r="F106" s="13">
        <v>1.8554609050913062E-2</v>
      </c>
      <c r="G106" s="13">
        <v>2.1462021994980835E-2</v>
      </c>
      <c r="H106" s="13">
        <v>2.1000000000000001E-2</v>
      </c>
      <c r="I106" s="128">
        <v>8.571535005070189E-3</v>
      </c>
    </row>
    <row r="107" spans="1:9">
      <c r="A107" s="29" t="s">
        <v>94</v>
      </c>
      <c r="B107" s="13">
        <v>1.2699999999999999E-2</v>
      </c>
      <c r="C107" s="13">
        <v>8.2000000000000007E-3</v>
      </c>
      <c r="D107" s="13">
        <v>1.1599999999999999E-2</v>
      </c>
      <c r="E107" s="13">
        <v>5.4625780060561313E-3</v>
      </c>
      <c r="F107" s="13">
        <v>1.1194565027082885E-2</v>
      </c>
      <c r="G107" s="13">
        <v>1.3004699179314162E-2</v>
      </c>
      <c r="H107" s="13">
        <v>1.2999999999999999E-2</v>
      </c>
      <c r="I107" s="128">
        <v>4.2403390858020869E-3</v>
      </c>
    </row>
    <row r="108" spans="1:9">
      <c r="A108" s="29" t="s">
        <v>95</v>
      </c>
      <c r="B108" s="13">
        <v>1.1585000000000001</v>
      </c>
      <c r="C108" s="13">
        <v>1.3564000000000001</v>
      </c>
      <c r="D108" s="13">
        <v>1.0619000000000001</v>
      </c>
      <c r="E108" s="13">
        <v>1.7301</v>
      </c>
      <c r="F108" s="13">
        <v>1.1496</v>
      </c>
      <c r="G108" s="13">
        <v>1.03</v>
      </c>
      <c r="H108" s="13">
        <v>1.0189203221771854</v>
      </c>
      <c r="I108" s="128">
        <v>1.8730973197610581</v>
      </c>
    </row>
    <row r="109" spans="1:9">
      <c r="A109" s="27" t="s">
        <v>96</v>
      </c>
      <c r="B109" s="13">
        <v>0.38</v>
      </c>
      <c r="C109" s="13">
        <v>0.38500000000000001</v>
      </c>
      <c r="D109" s="13">
        <v>0.36799999999999999</v>
      </c>
      <c r="E109" s="13">
        <v>0.38400000000000001</v>
      </c>
      <c r="F109" s="13">
        <v>0.41399999999999998</v>
      </c>
      <c r="G109" s="13">
        <v>0.4430799150034766</v>
      </c>
      <c r="H109" s="13">
        <v>0.43657609808355946</v>
      </c>
      <c r="I109" s="128">
        <v>0.49478749182218967</v>
      </c>
    </row>
    <row r="110" spans="1:9">
      <c r="A110" s="29" t="s">
        <v>97</v>
      </c>
      <c r="B110" s="160">
        <v>4.0000000000000001E-3</v>
      </c>
      <c r="C110" s="160">
        <v>5.0000000000000001E-3</v>
      </c>
      <c r="D110" s="160">
        <v>4.0000000000000001E-3</v>
      </c>
      <c r="E110" s="160">
        <v>6.0000000000000001E-3</v>
      </c>
      <c r="F110" s="160">
        <v>8.9999999999999993E-3</v>
      </c>
      <c r="G110" s="160">
        <v>2.8826418446368193E-3</v>
      </c>
      <c r="H110" s="160">
        <v>1E-3</v>
      </c>
      <c r="I110" s="187">
        <v>-1.466645162807816E-3</v>
      </c>
    </row>
    <row r="111" spans="1:9">
      <c r="A111" s="29" t="s">
        <v>98</v>
      </c>
      <c r="B111" s="13">
        <v>2.5000000000000001E-2</v>
      </c>
      <c r="C111" s="13">
        <v>2.01E-2</v>
      </c>
      <c r="D111" s="13">
        <v>2.0899999999999998E-2</v>
      </c>
      <c r="E111" s="13">
        <v>1.8599999999999998E-2</v>
      </c>
      <c r="F111" s="13">
        <v>2.1299999999999999E-2</v>
      </c>
      <c r="G111" s="13">
        <v>2.2100000000000002E-2</v>
      </c>
      <c r="H111" s="13">
        <v>2.1600000000000001E-2</v>
      </c>
      <c r="I111" s="128">
        <v>1.6E-2</v>
      </c>
    </row>
    <row r="112" spans="1:9">
      <c r="A112" s="29" t="s">
        <v>99</v>
      </c>
      <c r="B112" s="13">
        <v>0.5111</v>
      </c>
      <c r="C112" s="13">
        <v>0.50619999999999998</v>
      </c>
      <c r="D112" s="13">
        <v>0.46279999999999999</v>
      </c>
      <c r="E112" s="13">
        <v>0.50939999999999996</v>
      </c>
      <c r="F112" s="13">
        <v>0.495</v>
      </c>
      <c r="G112" s="13">
        <v>0.52400000000000002</v>
      </c>
      <c r="H112" s="13">
        <v>0.47499999999999998</v>
      </c>
      <c r="I112" s="128">
        <v>0.51</v>
      </c>
    </row>
    <row r="113" spans="1:9">
      <c r="A113" s="29" t="s">
        <v>100</v>
      </c>
      <c r="B113" s="13">
        <v>1.2373000000000001</v>
      </c>
      <c r="C113" s="13">
        <v>1.2374000000000001</v>
      </c>
      <c r="D113" s="13">
        <v>1.1657999999999999</v>
      </c>
      <c r="E113" s="13">
        <v>1.2689999999999999</v>
      </c>
      <c r="F113" s="13">
        <v>1.238</v>
      </c>
      <c r="G113" s="13">
        <v>1.2806409701169337</v>
      </c>
      <c r="H113" s="13">
        <v>1.2650886727688786</v>
      </c>
      <c r="I113" s="128">
        <v>1.327</v>
      </c>
    </row>
    <row r="114" spans="1:9">
      <c r="A114" s="27" t="s">
        <v>101</v>
      </c>
      <c r="B114" s="12">
        <v>106</v>
      </c>
      <c r="C114" s="12">
        <v>108</v>
      </c>
      <c r="D114" s="12">
        <v>108</v>
      </c>
      <c r="E114" s="12">
        <v>109</v>
      </c>
      <c r="F114" s="12">
        <v>111</v>
      </c>
      <c r="G114" s="12">
        <v>111</v>
      </c>
      <c r="H114" s="12">
        <v>111</v>
      </c>
      <c r="I114" s="129">
        <v>111</v>
      </c>
    </row>
    <row r="115" spans="1:9">
      <c r="A115" s="27" t="s">
        <v>102</v>
      </c>
      <c r="B115" s="12">
        <v>12</v>
      </c>
      <c r="C115" s="12">
        <v>12</v>
      </c>
      <c r="D115" s="12">
        <v>12</v>
      </c>
      <c r="E115" s="12">
        <v>12</v>
      </c>
      <c r="F115" s="12">
        <v>12</v>
      </c>
      <c r="G115" s="12">
        <v>12</v>
      </c>
      <c r="H115" s="12">
        <v>12</v>
      </c>
      <c r="I115" s="129">
        <v>12</v>
      </c>
    </row>
    <row r="116" spans="1:9">
      <c r="A116" s="27" t="s">
        <v>26</v>
      </c>
      <c r="B116" s="12">
        <v>1534</v>
      </c>
      <c r="C116" s="12">
        <v>1618</v>
      </c>
      <c r="D116" s="12">
        <v>1633</v>
      </c>
      <c r="E116" s="12">
        <v>1648</v>
      </c>
      <c r="F116" s="12">
        <v>1643</v>
      </c>
      <c r="G116" s="12">
        <v>1780</v>
      </c>
      <c r="H116" s="12">
        <v>2080</v>
      </c>
      <c r="I116" s="129">
        <v>2294</v>
      </c>
    </row>
    <row r="117" spans="1:9">
      <c r="A117" s="27" t="s">
        <v>103</v>
      </c>
      <c r="B117" s="2">
        <v>0.4224</v>
      </c>
      <c r="C117" s="2">
        <v>0.4234</v>
      </c>
      <c r="D117" s="2">
        <v>0.42370000000000002</v>
      </c>
      <c r="E117" s="2">
        <v>0.4254</v>
      </c>
      <c r="F117" s="2">
        <v>0.41899999999999998</v>
      </c>
      <c r="G117" s="2">
        <v>0.42</v>
      </c>
      <c r="H117" s="2">
        <v>0.42149999999999999</v>
      </c>
      <c r="I117" s="150">
        <v>0.4239</v>
      </c>
    </row>
    <row r="118" spans="1:9">
      <c r="A118" s="27" t="s">
        <v>104</v>
      </c>
      <c r="B118" s="2">
        <v>0.57540000000000002</v>
      </c>
      <c r="C118" s="2">
        <v>0.57340000000000002</v>
      </c>
      <c r="D118" s="2">
        <v>0.57579999999999998</v>
      </c>
      <c r="E118" s="2">
        <v>0.57330000000000003</v>
      </c>
      <c r="F118" s="2">
        <v>0.57069999999999999</v>
      </c>
      <c r="G118" s="2">
        <v>0.57069999999999999</v>
      </c>
      <c r="H118" s="2">
        <v>0.56930000000000003</v>
      </c>
      <c r="I118" s="150">
        <v>0.57920000000000005</v>
      </c>
    </row>
    <row r="119" spans="1:9">
      <c r="A119" s="27" t="s">
        <v>105</v>
      </c>
      <c r="B119" s="4">
        <v>3.5999999999999997E-2</v>
      </c>
      <c r="C119" s="4">
        <v>3.5700000000000003E-2</v>
      </c>
      <c r="D119" s="4">
        <v>3.8199999999999998E-2</v>
      </c>
      <c r="E119" s="4">
        <v>3.1099999999999999E-2</v>
      </c>
      <c r="F119" s="4">
        <v>0.03</v>
      </c>
      <c r="G119" s="4">
        <v>3.3193715139242158E-2</v>
      </c>
      <c r="H119" s="4">
        <v>3.5929247936411161E-2</v>
      </c>
      <c r="I119" s="139">
        <v>3.1817567424049051E-2</v>
      </c>
    </row>
    <row r="120" spans="1:9">
      <c r="A120" s="27" t="s">
        <v>106</v>
      </c>
      <c r="B120" s="35">
        <v>10.41</v>
      </c>
      <c r="C120" s="35">
        <v>10.769</v>
      </c>
      <c r="D120" s="35">
        <v>11.14</v>
      </c>
      <c r="E120" s="35">
        <v>11.477</v>
      </c>
      <c r="F120" s="35">
        <v>11.786</v>
      </c>
      <c r="G120" s="35">
        <v>12.1387406005505</v>
      </c>
      <c r="H120" s="35">
        <v>12.529442930101549</v>
      </c>
      <c r="I120" s="156">
        <f>1290.03449568244/100</f>
        <v>12.9003449568244</v>
      </c>
    </row>
    <row r="121" spans="1:9">
      <c r="A121" s="27" t="s">
        <v>107</v>
      </c>
      <c r="B121" s="4">
        <v>0.13009999999999999</v>
      </c>
      <c r="C121" s="4">
        <v>0.12609999999999999</v>
      </c>
      <c r="D121" s="4">
        <v>0.1353</v>
      </c>
      <c r="E121" s="4">
        <v>0.112</v>
      </c>
      <c r="F121" s="4">
        <v>0.10100000000000001</v>
      </c>
      <c r="G121" s="4">
        <v>0.11170696837927038</v>
      </c>
      <c r="H121" s="4">
        <v>0.12007048508385038</v>
      </c>
      <c r="I121" s="139">
        <v>8.2145671732364131E-2</v>
      </c>
    </row>
    <row r="122" spans="1:9">
      <c r="A122" s="27" t="s">
        <v>108</v>
      </c>
      <c r="B122" s="19">
        <v>2.5</v>
      </c>
      <c r="C122" s="19">
        <v>2.5</v>
      </c>
      <c r="D122" s="19">
        <v>2.5</v>
      </c>
      <c r="E122" s="19">
        <v>2.5</v>
      </c>
      <c r="F122" s="19">
        <v>2.2999999999999998</v>
      </c>
      <c r="G122" s="19">
        <v>2.203897180456817</v>
      </c>
      <c r="H122" s="19">
        <v>2.2377523241620096</v>
      </c>
      <c r="I122" s="133">
        <v>2.3053033077521805</v>
      </c>
    </row>
    <row r="123" spans="1:9">
      <c r="A123" s="27"/>
      <c r="B123" s="19"/>
      <c r="C123" s="19"/>
      <c r="D123" s="19"/>
      <c r="E123" s="19"/>
      <c r="F123" s="19"/>
      <c r="G123" s="19"/>
      <c r="H123" s="19"/>
      <c r="I123" s="133"/>
    </row>
    <row r="124" spans="1:9">
      <c r="A124" s="26" t="s">
        <v>109</v>
      </c>
      <c r="B124" s="19"/>
      <c r="C124" s="19"/>
      <c r="D124" s="19"/>
      <c r="E124" s="19"/>
      <c r="F124" s="19"/>
      <c r="G124" s="19"/>
      <c r="H124" s="19"/>
      <c r="I124" s="133"/>
    </row>
    <row r="125" spans="1:9">
      <c r="A125" s="27" t="s">
        <v>110</v>
      </c>
      <c r="B125" s="11">
        <v>7.5999999999999998E-2</v>
      </c>
      <c r="C125" s="11">
        <v>7.9000000000000001E-2</v>
      </c>
      <c r="D125" s="11">
        <v>7.6999999999999999E-2</v>
      </c>
      <c r="E125" s="11">
        <v>7.2999999999999995E-2</v>
      </c>
      <c r="F125" s="11">
        <v>7.5999999999999998E-2</v>
      </c>
      <c r="G125" s="11">
        <v>7.7131870656984833E-2</v>
      </c>
      <c r="H125" s="11">
        <v>7.7391327051073225E-2</v>
      </c>
      <c r="I125" s="141">
        <v>7.0862252664004796E-2</v>
      </c>
    </row>
    <row r="126" spans="1:9">
      <c r="A126" s="27" t="s">
        <v>111</v>
      </c>
      <c r="B126" s="11">
        <v>3.1E-2</v>
      </c>
      <c r="C126" s="11">
        <v>3.2000000000000001E-2</v>
      </c>
      <c r="D126" s="11">
        <v>0.03</v>
      </c>
      <c r="E126" s="11">
        <v>0.03</v>
      </c>
      <c r="F126" s="11">
        <v>3.4000000000000002E-2</v>
      </c>
      <c r="G126" s="11">
        <v>3.6504756336278865E-2</v>
      </c>
      <c r="H126" s="11">
        <v>3.659360862870191E-2</v>
      </c>
      <c r="I126" s="141">
        <v>3.9077554338510505E-2</v>
      </c>
    </row>
    <row r="127" spans="1:9">
      <c r="A127" s="27" t="s">
        <v>112</v>
      </c>
      <c r="B127" s="11">
        <v>4.0000000000000001E-3</v>
      </c>
      <c r="C127" s="11">
        <v>5.0000000000000001E-3</v>
      </c>
      <c r="D127" s="11">
        <v>4.0000000000000001E-3</v>
      </c>
      <c r="E127" s="11">
        <v>6.0000000000000001E-3</v>
      </c>
      <c r="F127" s="11">
        <v>8.9999999999999993E-3</v>
      </c>
      <c r="G127" s="11">
        <v>2.8775761436100099E-3</v>
      </c>
      <c r="H127" s="11">
        <v>1.1396051415942614E-3</v>
      </c>
      <c r="I127" s="141">
        <v>-1.466645162807816E-3</v>
      </c>
    </row>
    <row r="128" spans="1:9">
      <c r="A128" s="27" t="s">
        <v>113</v>
      </c>
      <c r="B128" s="11">
        <v>4.5999999999999999E-2</v>
      </c>
      <c r="C128" s="11">
        <v>4.5999999999999999E-2</v>
      </c>
      <c r="D128" s="11">
        <v>4.8000000000000001E-2</v>
      </c>
      <c r="E128" s="11">
        <v>4.2000000000000003E-2</v>
      </c>
      <c r="F128" s="11">
        <v>3.7999999999999999E-2</v>
      </c>
      <c r="G128" s="11">
        <v>4.3006318190481577E-2</v>
      </c>
      <c r="H128" s="11">
        <v>4.6086328319472541E-2</v>
      </c>
      <c r="I128" s="141">
        <v>4.1367551242924246E-2</v>
      </c>
    </row>
    <row r="129" spans="1:14">
      <c r="A129" s="27" t="s">
        <v>114</v>
      </c>
      <c r="B129" s="11">
        <v>3.5999999999999997E-2</v>
      </c>
      <c r="C129" s="11">
        <v>3.5999999999999997E-2</v>
      </c>
      <c r="D129" s="11">
        <v>3.7999999999999999E-2</v>
      </c>
      <c r="E129" s="11">
        <v>3.1E-2</v>
      </c>
      <c r="F129" s="11">
        <v>0.03</v>
      </c>
      <c r="G129" s="11">
        <v>3.3193715139242158E-2</v>
      </c>
      <c r="H129" s="11">
        <v>3.5929247936411161E-2</v>
      </c>
      <c r="I129" s="141">
        <v>3.1817567424049051E-2</v>
      </c>
    </row>
    <row r="130" spans="1:14">
      <c r="A130" s="27"/>
      <c r="B130" s="19"/>
      <c r="C130" s="19"/>
      <c r="D130" s="19"/>
      <c r="E130" s="19"/>
      <c r="F130" s="19"/>
      <c r="G130" s="19"/>
      <c r="H130" s="19"/>
      <c r="I130" s="133"/>
    </row>
    <row r="131" spans="1:14">
      <c r="A131" s="27" t="s">
        <v>115</v>
      </c>
      <c r="B131" s="38" t="s">
        <v>116</v>
      </c>
      <c r="C131" s="38" t="s">
        <v>117</v>
      </c>
      <c r="D131" s="38" t="s">
        <v>118</v>
      </c>
      <c r="E131" s="38" t="s">
        <v>119</v>
      </c>
      <c r="F131" s="38" t="s">
        <v>119</v>
      </c>
      <c r="G131" s="38" t="s">
        <v>119</v>
      </c>
      <c r="H131" s="38" t="s">
        <v>200</v>
      </c>
      <c r="I131" s="161" t="s">
        <v>232</v>
      </c>
    </row>
    <row r="132" spans="1:14">
      <c r="A132" s="27" t="s">
        <v>120</v>
      </c>
      <c r="B132" s="12">
        <v>25681</v>
      </c>
      <c r="C132" s="12">
        <v>26603</v>
      </c>
      <c r="D132" s="12">
        <v>28209</v>
      </c>
      <c r="E132" s="12">
        <v>28887</v>
      </c>
      <c r="F132" s="12">
        <v>27532</v>
      </c>
      <c r="G132" s="12">
        <v>26752.536183850007</v>
      </c>
      <c r="H132" s="12">
        <v>28018.490037290001</v>
      </c>
      <c r="I132" s="129">
        <v>29949.47010495</v>
      </c>
    </row>
    <row r="133" spans="1:14">
      <c r="A133" s="27" t="s">
        <v>121</v>
      </c>
      <c r="B133" s="2">
        <v>0.51</v>
      </c>
      <c r="C133" s="2">
        <v>0.49</v>
      </c>
      <c r="D133" s="2">
        <v>0.49</v>
      </c>
      <c r="E133" s="2">
        <v>0.5</v>
      </c>
      <c r="F133" s="2">
        <v>0.54</v>
      </c>
      <c r="G133" s="2">
        <v>0.5701977114367982</v>
      </c>
      <c r="H133" s="2">
        <v>0.6</v>
      </c>
      <c r="I133" s="2">
        <v>0.60597763414052241</v>
      </c>
    </row>
    <row r="134" spans="1:14">
      <c r="A134" s="27" t="s">
        <v>122</v>
      </c>
      <c r="B134" s="2">
        <v>0.28000000000000003</v>
      </c>
      <c r="C134" s="2">
        <v>0.27</v>
      </c>
      <c r="D134" s="2">
        <v>0.24</v>
      </c>
      <c r="E134" s="2">
        <v>0.21</v>
      </c>
      <c r="F134" s="2">
        <v>0.08</v>
      </c>
      <c r="G134" s="2">
        <v>7.8443877556657868E-2</v>
      </c>
      <c r="H134" s="2">
        <v>0.08</v>
      </c>
      <c r="I134" s="2">
        <v>7.0445817788273843E-2</v>
      </c>
    </row>
    <row r="135" spans="1:14">
      <c r="A135" s="27" t="s">
        <v>123</v>
      </c>
      <c r="B135" s="2">
        <v>0.12</v>
      </c>
      <c r="C135" s="2">
        <v>0.13</v>
      </c>
      <c r="D135" s="2">
        <v>0.17</v>
      </c>
      <c r="E135" s="2">
        <v>0.16</v>
      </c>
      <c r="F135" s="2">
        <v>0.19</v>
      </c>
      <c r="G135" s="2">
        <v>0.18582840214171711</v>
      </c>
      <c r="H135" s="2">
        <v>0.17</v>
      </c>
      <c r="I135" s="2">
        <v>0.15143144466236688</v>
      </c>
    </row>
    <row r="136" spans="1:14">
      <c r="A136" s="27" t="s">
        <v>124</v>
      </c>
      <c r="B136" s="2">
        <v>7.0000000000000007E-2</v>
      </c>
      <c r="C136" s="2">
        <v>0.06</v>
      </c>
      <c r="D136" s="2">
        <v>0.05</v>
      </c>
      <c r="E136" s="2">
        <v>0.05</v>
      </c>
      <c r="F136" s="2">
        <v>0.05</v>
      </c>
      <c r="G136" s="2">
        <v>4.8462555130737217E-2</v>
      </c>
      <c r="H136" s="2">
        <v>0.04</v>
      </c>
      <c r="I136" s="2">
        <v>3.9723348715204956E-2</v>
      </c>
    </row>
    <row r="137" spans="1:14">
      <c r="A137" s="27" t="s">
        <v>125</v>
      </c>
      <c r="B137" s="2">
        <v>0.03</v>
      </c>
      <c r="C137" s="2">
        <v>0.06</v>
      </c>
      <c r="D137" s="2">
        <v>0.05</v>
      </c>
      <c r="E137" s="2">
        <v>0.08</v>
      </c>
      <c r="F137" s="2">
        <v>0.09</v>
      </c>
      <c r="G137" s="2">
        <v>0.11706745373408951</v>
      </c>
      <c r="H137" s="2">
        <v>0.11</v>
      </c>
      <c r="I137" s="2">
        <v>0.13242175469363196</v>
      </c>
    </row>
    <row r="138" spans="1:14">
      <c r="A138" s="27" t="s">
        <v>126</v>
      </c>
      <c r="B138" s="2"/>
      <c r="C138" s="2"/>
      <c r="D138" s="2"/>
      <c r="E138" s="2"/>
      <c r="F138" s="2">
        <v>0.05</v>
      </c>
      <c r="G138" s="2"/>
      <c r="H138" s="2"/>
      <c r="I138" s="150"/>
    </row>
    <row r="139" spans="1:14">
      <c r="A139" s="27"/>
      <c r="B139" s="2"/>
      <c r="C139" s="2"/>
      <c r="D139" s="2"/>
      <c r="E139" s="2"/>
      <c r="F139" s="2"/>
      <c r="G139" s="2"/>
      <c r="H139" s="2"/>
      <c r="I139" s="150"/>
    </row>
    <row r="140" spans="1:14">
      <c r="A140" s="26" t="s">
        <v>127</v>
      </c>
      <c r="B140" s="2"/>
      <c r="C140" s="2"/>
      <c r="D140" s="2"/>
      <c r="E140" s="2"/>
      <c r="F140" s="2"/>
      <c r="G140" s="2"/>
      <c r="H140" s="2"/>
      <c r="I140" s="150"/>
    </row>
    <row r="141" spans="1:14">
      <c r="A141" s="27" t="s">
        <v>128</v>
      </c>
      <c r="B141" s="2">
        <v>0.27</v>
      </c>
      <c r="C141" s="2">
        <v>0.28899999999999998</v>
      </c>
      <c r="D141" s="2">
        <v>0.33</v>
      </c>
      <c r="E141" s="2">
        <v>0.34</v>
      </c>
      <c r="F141" s="2">
        <v>0.34</v>
      </c>
      <c r="G141" s="2">
        <v>0.52127659574468088</v>
      </c>
      <c r="H141" s="2">
        <v>0.54593153641095082</v>
      </c>
      <c r="I141" s="150">
        <v>0.63470433804225534</v>
      </c>
    </row>
    <row r="142" spans="1:14">
      <c r="A142" s="27" t="s">
        <v>129</v>
      </c>
      <c r="B142" s="2">
        <v>0.12</v>
      </c>
      <c r="C142" s="2">
        <v>9.1999999999999998E-2</v>
      </c>
      <c r="D142" s="2">
        <v>0.127</v>
      </c>
      <c r="E142" s="2">
        <v>0.09</v>
      </c>
      <c r="F142" s="2">
        <v>7.0000000000000007E-2</v>
      </c>
      <c r="G142" s="2">
        <v>5.2684903748733539E-2</v>
      </c>
      <c r="H142" s="2">
        <v>5.4923200609317477E-2</v>
      </c>
      <c r="I142" s="150">
        <v>3.3129141142642829E-2</v>
      </c>
    </row>
    <row r="143" spans="1:14">
      <c r="A143" s="27" t="s">
        <v>130</v>
      </c>
      <c r="B143" s="2">
        <v>0.12</v>
      </c>
      <c r="C143" s="2">
        <v>0.154</v>
      </c>
      <c r="D143" s="2">
        <v>9.2999999999999999E-2</v>
      </c>
      <c r="E143" s="2">
        <v>0.15</v>
      </c>
      <c r="F143" s="2">
        <v>0.17</v>
      </c>
      <c r="G143" s="2">
        <v>0.12056737588652482</v>
      </c>
      <c r="H143" s="2">
        <v>0.10041044302458427</v>
      </c>
      <c r="I143" s="150">
        <v>8.7510938867358418E-2</v>
      </c>
    </row>
    <row r="144" spans="1:14">
      <c r="A144" s="27" t="s">
        <v>199</v>
      </c>
      <c r="B144" s="2">
        <v>0.11</v>
      </c>
      <c r="C144" s="2">
        <v>0.122</v>
      </c>
      <c r="D144" s="2">
        <v>6.8000000000000005E-2</v>
      </c>
      <c r="E144" s="2">
        <v>0.03</v>
      </c>
      <c r="F144" s="2">
        <v>0.01</v>
      </c>
      <c r="G144" s="2">
        <v>4.1033434650455926E-2</v>
      </c>
      <c r="H144" s="2">
        <v>4.3498497863157445E-2</v>
      </c>
      <c r="I144" s="150">
        <v>2.8753594199274909E-2</v>
      </c>
      <c r="J144" s="69"/>
      <c r="K144" s="69"/>
      <c r="L144" s="69"/>
      <c r="M144" s="69"/>
      <c r="N144" s="69"/>
    </row>
    <row r="145" spans="1:9">
      <c r="A145" s="27" t="s">
        <v>131</v>
      </c>
      <c r="B145" s="2">
        <v>0.08</v>
      </c>
      <c r="C145" s="2">
        <v>7.6999999999999999E-2</v>
      </c>
      <c r="D145" s="2">
        <v>0.106</v>
      </c>
      <c r="E145" s="2">
        <v>0.13</v>
      </c>
      <c r="F145" s="2">
        <v>0.17</v>
      </c>
      <c r="G145" s="2">
        <v>7.1428571428571425E-2</v>
      </c>
      <c r="H145" s="2">
        <v>6.4062962806245502E-2</v>
      </c>
      <c r="I145" s="150">
        <v>6.042421969412843E-2</v>
      </c>
    </row>
    <row r="146" spans="1:9">
      <c r="A146" s="27" t="s">
        <v>132</v>
      </c>
      <c r="B146" s="2">
        <v>0.08</v>
      </c>
      <c r="C146" s="2">
        <v>8.1000000000000003E-2</v>
      </c>
      <c r="D146" s="2">
        <v>0.09</v>
      </c>
      <c r="E146" s="2">
        <v>7.0000000000000007E-2</v>
      </c>
      <c r="F146" s="2">
        <v>0.06</v>
      </c>
      <c r="G146" s="2">
        <v>6.9402228976697053E-2</v>
      </c>
      <c r="H146" s="2">
        <v>7.4091312994541539E-2</v>
      </c>
      <c r="I146" s="150">
        <v>4.5734883527107556E-2</v>
      </c>
    </row>
    <row r="147" spans="1:9">
      <c r="A147" s="27" t="s">
        <v>133</v>
      </c>
      <c r="B147" s="2">
        <v>0.08</v>
      </c>
      <c r="C147" s="2">
        <v>6.5000000000000002E-2</v>
      </c>
      <c r="D147" s="2">
        <v>8.5000000000000006E-2</v>
      </c>
      <c r="E147" s="2">
        <v>0.08</v>
      </c>
      <c r="F147" s="2">
        <v>0.06</v>
      </c>
      <c r="G147" s="2">
        <v>5.5217831813576493E-2</v>
      </c>
      <c r="H147" s="2">
        <v>5.2680573773960133E-2</v>
      </c>
      <c r="I147" s="150">
        <v>5.7403008709422013E-2</v>
      </c>
    </row>
    <row r="148" spans="1:9">
      <c r="A148" s="27" t="s">
        <v>134</v>
      </c>
      <c r="B148" s="2">
        <v>0.08</v>
      </c>
      <c r="C148" s="2">
        <v>7.6999999999999999E-2</v>
      </c>
      <c r="D148" s="2">
        <v>5.8999999999999997E-2</v>
      </c>
      <c r="E148" s="2">
        <v>0.06</v>
      </c>
      <c r="F148" s="2">
        <v>7.0000000000000007E-2</v>
      </c>
      <c r="G148" s="2">
        <v>2.8875379939209727E-2</v>
      </c>
      <c r="H148" s="2">
        <v>3.8293911056573433E-2</v>
      </c>
      <c r="I148" s="150">
        <v>2.7295078551485601E-2</v>
      </c>
    </row>
    <row r="149" spans="1:9">
      <c r="A149" s="27" t="s">
        <v>135</v>
      </c>
      <c r="B149" s="2">
        <v>0.04</v>
      </c>
      <c r="C149" s="2">
        <v>2.5000000000000001E-2</v>
      </c>
      <c r="D149" s="2">
        <v>2.7E-2</v>
      </c>
      <c r="E149" s="2">
        <v>0.01</v>
      </c>
      <c r="F149" s="2">
        <v>0.02</v>
      </c>
      <c r="G149" s="2">
        <v>1.7223910840932118E-2</v>
      </c>
      <c r="H149" s="2">
        <v>1.1805526171032031E-2</v>
      </c>
      <c r="I149" s="150">
        <v>5.417343834645998E-3</v>
      </c>
    </row>
    <row r="150" spans="1:9">
      <c r="A150" s="27" t="s">
        <v>136</v>
      </c>
      <c r="B150" s="2">
        <v>0.03</v>
      </c>
      <c r="C150" s="2">
        <v>1.4999999999999999E-2</v>
      </c>
      <c r="D150" s="2">
        <v>1.4999999999999999E-2</v>
      </c>
      <c r="E150" s="2">
        <v>0.03</v>
      </c>
      <c r="F150" s="2">
        <v>0.03</v>
      </c>
      <c r="G150" s="2">
        <v>2.2289766970618036E-2</v>
      </c>
      <c r="H150" s="2">
        <v>1.4259721575762704E-2</v>
      </c>
      <c r="I150" s="150">
        <v>1.962745343167896E-2</v>
      </c>
    </row>
    <row r="151" spans="1:9">
      <c r="A151" s="27"/>
      <c r="B151" s="2"/>
      <c r="C151" s="2"/>
      <c r="D151" s="2"/>
      <c r="E151" s="2"/>
      <c r="F151" s="2"/>
      <c r="G151" s="2"/>
      <c r="H151" s="2"/>
      <c r="I151" s="150"/>
    </row>
    <row r="152" spans="1:9">
      <c r="A152" s="26" t="s">
        <v>137</v>
      </c>
      <c r="B152" s="2"/>
      <c r="C152" s="2"/>
      <c r="D152" s="2"/>
      <c r="E152" s="2"/>
      <c r="F152" s="2"/>
      <c r="G152" s="2"/>
      <c r="H152" s="2"/>
      <c r="I152" s="150"/>
    </row>
    <row r="153" spans="1:9">
      <c r="A153" s="27" t="s">
        <v>138</v>
      </c>
      <c r="B153" s="2" t="s">
        <v>139</v>
      </c>
      <c r="C153" s="2" t="s">
        <v>139</v>
      </c>
      <c r="D153" s="2" t="s">
        <v>139</v>
      </c>
      <c r="E153" s="2" t="s">
        <v>139</v>
      </c>
      <c r="F153" s="2" t="s">
        <v>139</v>
      </c>
      <c r="G153" s="2" t="s">
        <v>139</v>
      </c>
      <c r="H153" s="2" t="s">
        <v>139</v>
      </c>
      <c r="I153" s="2" t="s">
        <v>139</v>
      </c>
    </row>
    <row r="154" spans="1:9">
      <c r="A154" s="27" t="s">
        <v>140</v>
      </c>
      <c r="B154" s="2" t="s">
        <v>141</v>
      </c>
      <c r="C154" s="2" t="s">
        <v>139</v>
      </c>
      <c r="D154" s="2" t="s">
        <v>139</v>
      </c>
      <c r="E154" s="2" t="s">
        <v>139</v>
      </c>
      <c r="F154" s="2" t="s">
        <v>139</v>
      </c>
      <c r="G154" s="2" t="s">
        <v>139</v>
      </c>
      <c r="H154" s="2" t="s">
        <v>139</v>
      </c>
      <c r="I154" s="2" t="s">
        <v>139</v>
      </c>
    </row>
    <row r="155" spans="1:9">
      <c r="A155" s="27" t="s">
        <v>142</v>
      </c>
      <c r="B155" s="2" t="s">
        <v>139</v>
      </c>
      <c r="C155" s="2" t="s">
        <v>139</v>
      </c>
      <c r="D155" s="2" t="s">
        <v>139</v>
      </c>
      <c r="E155" s="2" t="s">
        <v>139</v>
      </c>
      <c r="F155" s="2" t="s">
        <v>139</v>
      </c>
      <c r="G155" s="2" t="s">
        <v>139</v>
      </c>
      <c r="H155" s="2" t="s">
        <v>139</v>
      </c>
      <c r="I155" s="2" t="s">
        <v>139</v>
      </c>
    </row>
    <row r="156" spans="1:9">
      <c r="A156" s="26"/>
      <c r="B156" s="7"/>
      <c r="C156" s="7"/>
      <c r="D156" s="7"/>
      <c r="E156" s="7"/>
      <c r="F156" s="7"/>
      <c r="G156" s="7"/>
      <c r="H156" s="7"/>
      <c r="I156" s="138"/>
    </row>
    <row r="157" spans="1:9">
      <c r="A157" s="30" t="s">
        <v>143</v>
      </c>
      <c r="B157" s="14"/>
      <c r="C157" s="14"/>
      <c r="D157" s="14"/>
      <c r="E157" s="14"/>
      <c r="F157" s="14"/>
      <c r="G157" s="14"/>
      <c r="H157" s="14"/>
      <c r="I157" s="136"/>
    </row>
    <row r="158" spans="1:9">
      <c r="A158" s="26" t="s">
        <v>144</v>
      </c>
      <c r="B158" s="23">
        <v>44.36</v>
      </c>
      <c r="C158" s="23">
        <v>54.289999999999992</v>
      </c>
      <c r="D158" s="23">
        <v>49.259</v>
      </c>
      <c r="E158" s="23">
        <v>47.89</v>
      </c>
      <c r="F158" s="23">
        <v>52.16</v>
      </c>
      <c r="G158" s="23">
        <v>55.59</v>
      </c>
      <c r="H158" s="23">
        <v>64.96847575724999</v>
      </c>
      <c r="I158" s="157">
        <v>66.780496662120854</v>
      </c>
    </row>
    <row r="159" spans="1:9">
      <c r="A159" s="26" t="s">
        <v>145</v>
      </c>
      <c r="B159" s="23">
        <v>38.708057725069999</v>
      </c>
      <c r="C159" s="23">
        <v>43.157475268640205</v>
      </c>
      <c r="D159" s="23">
        <v>43.482503068880007</v>
      </c>
      <c r="E159" s="23">
        <v>43.26</v>
      </c>
      <c r="F159" s="23">
        <v>47.759938449099991</v>
      </c>
      <c r="G159" s="23">
        <v>51.591200259129963</v>
      </c>
      <c r="H159" s="23">
        <v>58.718475757249998</v>
      </c>
      <c r="I159" s="157">
        <v>61.166719053950892</v>
      </c>
    </row>
    <row r="160" spans="1:9">
      <c r="A160" s="44" t="s">
        <v>146</v>
      </c>
      <c r="B160" s="17">
        <v>24.975736159</v>
      </c>
      <c r="C160" s="17">
        <v>26.220986250999999</v>
      </c>
      <c r="D160" s="17">
        <v>26.437786885000001</v>
      </c>
      <c r="E160" s="17">
        <v>27.593178575</v>
      </c>
      <c r="F160" s="17">
        <v>28.370332497009997</v>
      </c>
      <c r="G160" s="17">
        <v>29.501755445029957</v>
      </c>
      <c r="H160" s="17">
        <v>31.818552991420002</v>
      </c>
      <c r="I160" s="158">
        <v>30.409564124270709</v>
      </c>
    </row>
    <row r="161" spans="1:9">
      <c r="A161" s="44" t="s">
        <v>147</v>
      </c>
      <c r="B161" s="17">
        <v>13.732321566069999</v>
      </c>
      <c r="C161" s="17">
        <v>16.936489017640209</v>
      </c>
      <c r="D161" s="17">
        <v>17.044716183880006</v>
      </c>
      <c r="E161" s="17">
        <v>15.666821424999998</v>
      </c>
      <c r="F161" s="17">
        <v>19.38960595208999</v>
      </c>
      <c r="G161" s="17">
        <v>22.089444814100005</v>
      </c>
      <c r="H161" s="17">
        <v>26.899922765829999</v>
      </c>
      <c r="I161" s="158">
        <v>30.757154929680176</v>
      </c>
    </row>
    <row r="162" spans="1:9">
      <c r="A162" s="43" t="s">
        <v>148</v>
      </c>
      <c r="B162" s="23">
        <v>20.93</v>
      </c>
      <c r="C162" s="23">
        <v>24.36</v>
      </c>
      <c r="D162" s="23">
        <v>24.39</v>
      </c>
      <c r="E162" s="23">
        <v>23.509999999999998</v>
      </c>
      <c r="F162" s="23">
        <v>27.09</v>
      </c>
      <c r="G162" s="23">
        <v>29.682577834079961</v>
      </c>
      <c r="H162" s="23">
        <v>34.54</v>
      </c>
      <c r="I162" s="157">
        <v>38.352664189251122</v>
      </c>
    </row>
    <row r="163" spans="1:9">
      <c r="A163" s="44" t="s">
        <v>146</v>
      </c>
      <c r="B163" s="17">
        <v>16.296199999999999</v>
      </c>
      <c r="C163" s="17">
        <v>16.741999999999997</v>
      </c>
      <c r="D163" s="17">
        <v>16.8688</v>
      </c>
      <c r="E163" s="17">
        <v>17.1113</v>
      </c>
      <c r="F163" s="17">
        <v>18.04</v>
      </c>
      <c r="G163" s="17">
        <v>18.692577834079959</v>
      </c>
      <c r="H163" s="17">
        <v>19.88</v>
      </c>
      <c r="I163" s="158">
        <v>18.667628537700708</v>
      </c>
    </row>
    <row r="164" spans="1:9">
      <c r="A164" s="44" t="s">
        <v>147</v>
      </c>
      <c r="B164" s="17">
        <v>4.6337999999999999</v>
      </c>
      <c r="C164" s="17">
        <v>7.6180000000000003</v>
      </c>
      <c r="D164" s="17">
        <v>7.5212000000000003</v>
      </c>
      <c r="E164" s="17">
        <v>6.3986999999999998</v>
      </c>
      <c r="F164" s="17">
        <v>9.0500000000000007</v>
      </c>
      <c r="G164" s="17">
        <v>10.99</v>
      </c>
      <c r="H164" s="17">
        <v>14.66</v>
      </c>
      <c r="I164" s="158">
        <v>19.685035651550411</v>
      </c>
    </row>
    <row r="165" spans="1:9">
      <c r="A165" s="43" t="s">
        <v>149</v>
      </c>
      <c r="B165" s="23">
        <v>10.16</v>
      </c>
      <c r="C165" s="23">
        <v>11.1</v>
      </c>
      <c r="D165" s="23">
        <v>11.46</v>
      </c>
      <c r="E165" s="23">
        <v>12.29</v>
      </c>
      <c r="F165" s="23">
        <v>12.12</v>
      </c>
      <c r="G165" s="23">
        <v>13.340982437299999</v>
      </c>
      <c r="H165" s="23">
        <v>14.23</v>
      </c>
      <c r="I165" s="157">
        <v>14.078524215359767</v>
      </c>
    </row>
    <row r="166" spans="1:9">
      <c r="A166" s="44" t="s">
        <v>146</v>
      </c>
      <c r="B166" s="17">
        <v>5.98</v>
      </c>
      <c r="C166" s="17">
        <v>6.55</v>
      </c>
      <c r="D166" s="17">
        <v>6.9200000000000008</v>
      </c>
      <c r="E166" s="17">
        <v>7.6499999999999995</v>
      </c>
      <c r="F166" s="17">
        <v>7.4899999999999993</v>
      </c>
      <c r="G166" s="17">
        <v>7.8236741376299994</v>
      </c>
      <c r="H166" s="17">
        <v>8.1000000000000014</v>
      </c>
      <c r="I166" s="158">
        <v>7.9029557766700016</v>
      </c>
    </row>
    <row r="167" spans="1:9">
      <c r="A167" s="44" t="s">
        <v>147</v>
      </c>
      <c r="B167" s="17">
        <v>4.18</v>
      </c>
      <c r="C167" s="17">
        <v>4.55</v>
      </c>
      <c r="D167" s="17">
        <v>4.54</v>
      </c>
      <c r="E167" s="17">
        <v>4.6399999999999997</v>
      </c>
      <c r="F167" s="17">
        <v>4.63</v>
      </c>
      <c r="G167" s="17">
        <v>5.5173082996699998</v>
      </c>
      <c r="H167" s="17">
        <v>6.13</v>
      </c>
      <c r="I167" s="158">
        <v>6.1755684386897656</v>
      </c>
    </row>
    <row r="168" spans="1:9">
      <c r="A168" s="43" t="s">
        <v>150</v>
      </c>
      <c r="B168" s="23">
        <v>7.4080577250699999</v>
      </c>
      <c r="C168" s="23">
        <v>7.4674752686402099</v>
      </c>
      <c r="D168" s="23">
        <v>7.402503068880006</v>
      </c>
      <c r="E168" s="23">
        <v>7.31</v>
      </c>
      <c r="F168" s="23">
        <v>8.4499384490999905</v>
      </c>
      <c r="G168" s="23">
        <v>8.4689019977500006</v>
      </c>
      <c r="H168" s="23">
        <v>9.8484757572500001</v>
      </c>
      <c r="I168" s="157">
        <v>8.678214649340001</v>
      </c>
    </row>
    <row r="169" spans="1:9">
      <c r="A169" s="44" t="s">
        <v>146</v>
      </c>
      <c r="B169" s="17">
        <v>2.5295361590000001</v>
      </c>
      <c r="C169" s="17">
        <v>2.7489862509999998</v>
      </c>
      <c r="D169" s="17">
        <v>2.4689868850000005</v>
      </c>
      <c r="E169" s="17">
        <v>2.7318785750000005</v>
      </c>
      <c r="F169" s="17">
        <v>2.7318785749999996</v>
      </c>
      <c r="G169" s="17">
        <v>2.8813785749999994</v>
      </c>
      <c r="H169" s="17">
        <v>3.7312785750000002</v>
      </c>
      <c r="I169" s="158">
        <v>3.7293762909000003</v>
      </c>
    </row>
    <row r="170" spans="1:9">
      <c r="A170" s="44" t="s">
        <v>147</v>
      </c>
      <c r="B170" s="17">
        <v>4.8785215660699999</v>
      </c>
      <c r="C170" s="17">
        <v>4.7184890176402101</v>
      </c>
      <c r="D170" s="17">
        <v>4.9335161838800055</v>
      </c>
      <c r="E170" s="17">
        <v>4.5781214249999991</v>
      </c>
      <c r="F170" s="17">
        <v>5.7180598740999908</v>
      </c>
      <c r="G170" s="17">
        <v>5.5875234227500012</v>
      </c>
      <c r="H170" s="17">
        <v>6.11719718225</v>
      </c>
      <c r="I170" s="158">
        <v>4.9488383584400006</v>
      </c>
    </row>
    <row r="171" spans="1:9">
      <c r="I171" s="159"/>
    </row>
    <row r="172" spans="1:9">
      <c r="I172" s="159"/>
    </row>
    <row r="173" spans="1:9">
      <c r="I173" s="159"/>
    </row>
    <row r="174" spans="1:9">
      <c r="I174" s="159"/>
    </row>
    <row r="175" spans="1:9">
      <c r="I175" s="159"/>
    </row>
    <row r="176" spans="1:9">
      <c r="I176" s="159"/>
    </row>
    <row r="177" spans="9:9">
      <c r="I177" s="159"/>
    </row>
    <row r="178" spans="9:9">
      <c r="I178" s="159"/>
    </row>
    <row r="179" spans="9:9">
      <c r="I179" s="159"/>
    </row>
    <row r="180" spans="9:9">
      <c r="I180" s="159"/>
    </row>
    <row r="181" spans="9:9">
      <c r="I181" s="159"/>
    </row>
    <row r="182" spans="9:9">
      <c r="I182" s="159"/>
    </row>
    <row r="183" spans="9:9">
      <c r="I183" s="159"/>
    </row>
    <row r="184" spans="9:9">
      <c r="I184" s="159"/>
    </row>
    <row r="185" spans="9:9">
      <c r="I185" s="159"/>
    </row>
    <row r="186" spans="9:9">
      <c r="I186" s="159"/>
    </row>
    <row r="187" spans="9:9">
      <c r="I187" s="159"/>
    </row>
  </sheetData>
  <sheetProtection formatCells="0" formatColumns="0" formatRows="0" insertColumns="0" insertRows="0" insertHyperlinks="0" deleteColumns="0" deleteRows="0" sort="0" autoFilter="0" pivotTables="0"/>
  <mergeCells count="2">
    <mergeCell ref="B1:E1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showGridLines="0" workbookViewId="0">
      <selection activeCell="C2" sqref="C2"/>
    </sheetView>
  </sheetViews>
  <sheetFormatPr defaultColWidth="9.1796875" defaultRowHeight="13" outlineLevelRow="3"/>
  <cols>
    <col min="1" max="1" width="9.1796875" style="47"/>
    <col min="2" max="2" width="30.54296875" style="47" customWidth="1"/>
    <col min="3" max="3" width="15.54296875" style="48" customWidth="1"/>
    <col min="4" max="4" width="12.7265625" style="48" bestFit="1" customWidth="1"/>
    <col min="5" max="5" width="9.453125" style="48" customWidth="1"/>
    <col min="6" max="16384" width="9.1796875" style="47"/>
  </cols>
  <sheetData>
    <row r="2" spans="2:5" s="45" customFormat="1">
      <c r="B2" s="52" t="s">
        <v>155</v>
      </c>
      <c r="C2" s="65">
        <v>45382</v>
      </c>
      <c r="D2" s="65">
        <v>45016</v>
      </c>
      <c r="E2" s="46"/>
    </row>
    <row r="3" spans="2:5">
      <c r="B3" s="54" t="s">
        <v>156</v>
      </c>
      <c r="C3" s="55">
        <v>87.31748527074636</v>
      </c>
      <c r="D3" s="55">
        <v>62.522349934456564</v>
      </c>
    </row>
    <row r="4" spans="2:5">
      <c r="B4" s="54" t="s">
        <v>157</v>
      </c>
      <c r="C4" s="55">
        <v>137.51529080604004</v>
      </c>
      <c r="D4" s="55">
        <v>103.09807162653</v>
      </c>
    </row>
    <row r="5" spans="2:5" hidden="1" outlineLevel="1">
      <c r="B5" s="56" t="s">
        <v>158</v>
      </c>
      <c r="C5" s="55">
        <v>29.94237274048</v>
      </c>
      <c r="D5" s="55">
        <v>29.18780934279</v>
      </c>
    </row>
    <row r="6" spans="2:5" hidden="1" outlineLevel="1">
      <c r="B6" s="56" t="s">
        <v>159</v>
      </c>
      <c r="C6" s="55">
        <v>107.57291806556005</v>
      </c>
      <c r="D6" s="55">
        <v>73.910262283739996</v>
      </c>
    </row>
    <row r="7" spans="2:5" s="51" customFormat="1" hidden="1" outlineLevel="2">
      <c r="B7" s="57" t="s">
        <v>160</v>
      </c>
      <c r="C7" s="53">
        <v>61.51830594673001</v>
      </c>
      <c r="D7" s="53">
        <v>26.974335214250001</v>
      </c>
      <c r="E7" s="50"/>
    </row>
    <row r="8" spans="2:5" s="51" customFormat="1" hidden="1" outlineLevel="2">
      <c r="B8" s="57" t="s">
        <v>161</v>
      </c>
      <c r="C8" s="53">
        <v>21.447012514800001</v>
      </c>
      <c r="D8" s="53">
        <v>36.556123781259998</v>
      </c>
      <c r="E8" s="50"/>
    </row>
    <row r="9" spans="2:5" s="51" customFormat="1" hidden="1" outlineLevel="2">
      <c r="B9" s="57" t="s">
        <v>162</v>
      </c>
      <c r="C9" s="53">
        <v>24.607599604030035</v>
      </c>
      <c r="D9" s="53">
        <v>10.379803288229994</v>
      </c>
      <c r="E9" s="50"/>
    </row>
    <row r="10" spans="2:5" collapsed="1">
      <c r="B10" s="54" t="s">
        <v>163</v>
      </c>
      <c r="C10" s="55">
        <v>0.36975771198332086</v>
      </c>
      <c r="D10" s="55">
        <v>0.30944826461113129</v>
      </c>
    </row>
    <row r="11" spans="2:5">
      <c r="B11" s="54" t="s">
        <v>164</v>
      </c>
      <c r="C11" s="55">
        <v>2.9576470320342549</v>
      </c>
      <c r="D11" s="55">
        <v>1.4979151845649825</v>
      </c>
    </row>
    <row r="12" spans="2:5">
      <c r="B12" s="58" t="s">
        <v>165</v>
      </c>
      <c r="C12" s="59">
        <v>228.16018082080396</v>
      </c>
      <c r="D12" s="59">
        <v>167.42778501016267</v>
      </c>
      <c r="E12" s="46"/>
    </row>
    <row r="13" spans="2:5">
      <c r="B13" s="54"/>
      <c r="C13" s="59"/>
      <c r="D13" s="59"/>
      <c r="E13" s="46"/>
    </row>
    <row r="14" spans="2:5">
      <c r="B14" s="54" t="s">
        <v>166</v>
      </c>
      <c r="C14" s="55">
        <v>6.0325028229985511</v>
      </c>
      <c r="D14" s="55">
        <v>4.6581547958173219</v>
      </c>
    </row>
    <row r="15" spans="2:5">
      <c r="B15" s="54" t="s">
        <v>167</v>
      </c>
      <c r="C15" s="55">
        <v>65.006538634425681</v>
      </c>
      <c r="D15" s="55">
        <v>47.869572149069988</v>
      </c>
    </row>
    <row r="16" spans="2:5" hidden="1" outlineLevel="1">
      <c r="B16" s="56" t="s">
        <v>168</v>
      </c>
      <c r="C16" s="55">
        <v>1.03001508696</v>
      </c>
      <c r="D16" s="55">
        <v>1.5722980862499998</v>
      </c>
    </row>
    <row r="17" spans="2:5" hidden="1" outlineLevel="1">
      <c r="B17" s="56" t="s">
        <v>162</v>
      </c>
      <c r="C17" s="55">
        <v>63.976523547465682</v>
      </c>
      <c r="D17" s="55">
        <v>46.297274062819987</v>
      </c>
    </row>
    <row r="18" spans="2:5" hidden="1" outlineLevel="2">
      <c r="B18" s="60" t="s">
        <v>67</v>
      </c>
      <c r="C18" s="53">
        <v>27.469127811490001</v>
      </c>
      <c r="D18" s="53">
        <v>19.56844811621</v>
      </c>
      <c r="E18" s="50"/>
    </row>
    <row r="19" spans="2:5" hidden="1" outlineLevel="2">
      <c r="B19" s="60" t="s">
        <v>68</v>
      </c>
      <c r="C19" s="53">
        <v>6.3581563260900005</v>
      </c>
      <c r="D19" s="53">
        <v>2.3868411161299998</v>
      </c>
      <c r="E19" s="50"/>
    </row>
    <row r="20" spans="2:5" hidden="1" outlineLevel="2">
      <c r="B20" s="60" t="s">
        <v>44</v>
      </c>
      <c r="C20" s="53">
        <v>2.55916717758</v>
      </c>
      <c r="D20" s="53">
        <v>1.5612029409300001</v>
      </c>
      <c r="E20" s="50"/>
    </row>
    <row r="21" spans="2:5" hidden="1" outlineLevel="2">
      <c r="B21" s="60" t="s">
        <v>169</v>
      </c>
      <c r="C21" s="53">
        <v>3.70842948033</v>
      </c>
      <c r="D21" s="53">
        <v>3.7857637937299993</v>
      </c>
      <c r="E21" s="50"/>
    </row>
    <row r="22" spans="2:5" hidden="1" outlineLevel="2">
      <c r="B22" s="60" t="s">
        <v>18</v>
      </c>
      <c r="C22" s="53">
        <v>11.759529418790001</v>
      </c>
      <c r="D22" s="53">
        <v>9.8935546222199999</v>
      </c>
      <c r="E22" s="50"/>
    </row>
    <row r="23" spans="2:5" hidden="1" outlineLevel="2">
      <c r="B23" s="60" t="s">
        <v>170</v>
      </c>
      <c r="C23" s="53">
        <v>2.1393868571901002</v>
      </c>
      <c r="D23" s="53">
        <v>2.5390457950600003</v>
      </c>
      <c r="E23" s="50"/>
    </row>
    <row r="24" spans="2:5" hidden="1" outlineLevel="2">
      <c r="B24" s="60" t="s">
        <v>171</v>
      </c>
      <c r="C24" s="53">
        <v>1.7265969000799999</v>
      </c>
      <c r="D24" s="53">
        <v>1.9645999999999999</v>
      </c>
      <c r="E24" s="50"/>
    </row>
    <row r="25" spans="2:5" hidden="1" outlineLevel="2">
      <c r="B25" s="60" t="s">
        <v>172</v>
      </c>
      <c r="C25" s="53">
        <v>4.1713310204800003</v>
      </c>
      <c r="D25" s="53">
        <v>3.5084461998799998</v>
      </c>
      <c r="E25" s="50"/>
    </row>
    <row r="26" spans="2:5" hidden="1" outlineLevel="2">
      <c r="B26" s="60" t="s">
        <v>173</v>
      </c>
      <c r="C26" s="53">
        <v>4.0847985554355901</v>
      </c>
      <c r="D26" s="53">
        <v>1.0893714786599986</v>
      </c>
      <c r="E26" s="50"/>
    </row>
    <row r="27" spans="2:5" hidden="1" outlineLevel="1">
      <c r="B27" s="56"/>
      <c r="C27" s="55"/>
      <c r="D27" s="55"/>
    </row>
    <row r="28" spans="2:5" collapsed="1">
      <c r="B28" s="54" t="s">
        <v>174</v>
      </c>
      <c r="C28" s="55">
        <v>100.35709332434989</v>
      </c>
      <c r="D28" s="55">
        <v>72.176398567298591</v>
      </c>
    </row>
    <row r="29" spans="2:5" hidden="1" outlineLevel="1">
      <c r="B29" s="56" t="s">
        <v>158</v>
      </c>
      <c r="C29" s="55">
        <v>40.320023673420003</v>
      </c>
      <c r="D29" s="55">
        <v>37.729619080070002</v>
      </c>
    </row>
    <row r="30" spans="2:5" hidden="1" outlineLevel="1">
      <c r="B30" s="56" t="s">
        <v>162</v>
      </c>
      <c r="C30" s="55">
        <v>60.037069650929887</v>
      </c>
      <c r="D30" s="55">
        <v>34.446779487228589</v>
      </c>
    </row>
    <row r="31" spans="2:5" hidden="1" outlineLevel="1">
      <c r="B31" s="56"/>
      <c r="C31" s="55"/>
      <c r="D31" s="55"/>
    </row>
    <row r="32" spans="2:5" collapsed="1">
      <c r="B32" s="54" t="s">
        <v>175</v>
      </c>
      <c r="C32" s="55">
        <v>56.76404603902985</v>
      </c>
      <c r="D32" s="55">
        <v>42.723659497976755</v>
      </c>
    </row>
    <row r="33" spans="2:7" hidden="1" outlineLevel="1">
      <c r="B33" s="56" t="s">
        <v>176</v>
      </c>
      <c r="C33" s="55">
        <v>146.20232793517167</v>
      </c>
      <c r="D33" s="55">
        <v>104.78853277560427</v>
      </c>
    </row>
    <row r="34" spans="2:7" hidden="1" outlineLevel="2">
      <c r="B34" s="61" t="s">
        <v>177</v>
      </c>
      <c r="C34" s="55">
        <v>120.71313381686592</v>
      </c>
      <c r="D34" s="55">
        <v>88.369080507475545</v>
      </c>
    </row>
    <row r="35" spans="2:7" s="51" customFormat="1" hidden="1" outlineLevel="3">
      <c r="B35" s="62" t="s">
        <v>178</v>
      </c>
      <c r="C35" s="53">
        <v>95.64</v>
      </c>
      <c r="D35" s="53">
        <v>65.58</v>
      </c>
      <c r="E35" s="50"/>
    </row>
    <row r="36" spans="2:7" s="51" customFormat="1" hidden="1" outlineLevel="3">
      <c r="B36" s="62" t="s">
        <v>179</v>
      </c>
      <c r="C36" s="53">
        <v>2.36</v>
      </c>
      <c r="D36" s="53"/>
      <c r="E36" s="50"/>
    </row>
    <row r="37" spans="2:7" s="51" customFormat="1" hidden="1" outlineLevel="3">
      <c r="B37" s="62" t="s">
        <v>180</v>
      </c>
      <c r="C37" s="53">
        <v>2.11</v>
      </c>
      <c r="D37" s="53">
        <v>4.03</v>
      </c>
      <c r="E37" s="50"/>
      <c r="F37" s="67"/>
      <c r="G37" s="67"/>
    </row>
    <row r="38" spans="2:7" s="51" customFormat="1" hidden="1" outlineLevel="3">
      <c r="B38" s="62" t="s">
        <v>158</v>
      </c>
      <c r="C38" s="53">
        <v>4.7189224426499994</v>
      </c>
      <c r="D38" s="53">
        <v>3.188401098750004</v>
      </c>
      <c r="E38" s="50"/>
    </row>
    <row r="39" spans="2:7" s="51" customFormat="1" hidden="1" outlineLevel="3">
      <c r="B39" s="62" t="s">
        <v>69</v>
      </c>
      <c r="C39" s="53">
        <v>15.884211374215923</v>
      </c>
      <c r="D39" s="53">
        <v>15.570679408725539</v>
      </c>
      <c r="E39" s="50"/>
    </row>
    <row r="40" spans="2:7" hidden="1" outlineLevel="2">
      <c r="B40" s="61" t="s">
        <v>181</v>
      </c>
      <c r="C40" s="55">
        <v>19.177849806288616</v>
      </c>
      <c r="D40" s="55">
        <v>10.291141058427673</v>
      </c>
    </row>
    <row r="41" spans="2:7" s="51" customFormat="1" hidden="1" outlineLevel="3">
      <c r="B41" s="62" t="s">
        <v>182</v>
      </c>
      <c r="C41" s="53">
        <v>14.86026478689012</v>
      </c>
      <c r="D41" s="53">
        <v>6.7799895142500013</v>
      </c>
      <c r="E41" s="50"/>
    </row>
    <row r="42" spans="2:7" s="51" customFormat="1" hidden="1" outlineLevel="3">
      <c r="B42" s="62" t="s">
        <v>183</v>
      </c>
      <c r="C42" s="53">
        <v>2.5400706919899996</v>
      </c>
      <c r="D42" s="53">
        <v>2.54024879375</v>
      </c>
      <c r="E42" s="50"/>
    </row>
    <row r="43" spans="2:7" s="51" customFormat="1" hidden="1" outlineLevel="3">
      <c r="B43" s="62" t="s">
        <v>69</v>
      </c>
      <c r="C43" s="53">
        <v>1.7775143274084968</v>
      </c>
      <c r="D43" s="53">
        <v>0.9709027504276726</v>
      </c>
      <c r="E43" s="50"/>
    </row>
    <row r="44" spans="2:7" hidden="1" outlineLevel="2">
      <c r="B44" s="61" t="s">
        <v>184</v>
      </c>
      <c r="C44" s="55">
        <v>3.6303068574324642</v>
      </c>
      <c r="D44" s="55">
        <v>2.916795354195223</v>
      </c>
    </row>
    <row r="45" spans="2:7" hidden="1" outlineLevel="2">
      <c r="B45" s="62" t="s">
        <v>185</v>
      </c>
      <c r="C45" s="55">
        <v>10.49</v>
      </c>
      <c r="D45" s="55"/>
    </row>
    <row r="46" spans="2:7" hidden="1" outlineLevel="2">
      <c r="B46" s="62" t="s">
        <v>69</v>
      </c>
      <c r="C46" s="55">
        <v>-6.8596931425675365</v>
      </c>
      <c r="D46" s="55"/>
    </row>
    <row r="47" spans="2:7" hidden="1" outlineLevel="2">
      <c r="B47" s="61" t="s">
        <v>186</v>
      </c>
      <c r="C47" s="55">
        <v>0.27688717654524081</v>
      </c>
      <c r="D47" s="55">
        <v>0.34871045666253214</v>
      </c>
    </row>
    <row r="48" spans="2:7" hidden="1" outlineLevel="2">
      <c r="B48" s="61" t="s">
        <v>187</v>
      </c>
      <c r="C48" s="55">
        <v>2.4041502780394213</v>
      </c>
      <c r="D48" s="55">
        <v>2.8628053988433066</v>
      </c>
    </row>
    <row r="49" spans="2:5" hidden="1" outlineLevel="1">
      <c r="B49" s="56" t="s">
        <v>188</v>
      </c>
      <c r="C49" s="55">
        <v>-89.299195461969632</v>
      </c>
      <c r="D49" s="55">
        <v>-61.302064367182119</v>
      </c>
    </row>
    <row r="50" spans="2:5" hidden="1" outlineLevel="2">
      <c r="B50" s="61" t="s">
        <v>189</v>
      </c>
      <c r="C50" s="55">
        <v>-54.882379836022096</v>
      </c>
      <c r="D50" s="55">
        <v>-34.463456089025534</v>
      </c>
    </row>
    <row r="51" spans="2:5" hidden="1" outlineLevel="2">
      <c r="B51" s="62" t="s">
        <v>190</v>
      </c>
      <c r="C51" s="55">
        <v>-55.08</v>
      </c>
      <c r="D51" s="55"/>
    </row>
    <row r="52" spans="2:5" hidden="1" outlineLevel="2">
      <c r="B52" s="62" t="s">
        <v>191</v>
      </c>
      <c r="C52" s="55">
        <v>0.19762016397790205</v>
      </c>
      <c r="D52" s="55"/>
    </row>
    <row r="53" spans="2:5" hidden="1" outlineLevel="2">
      <c r="B53" s="61" t="s">
        <v>192</v>
      </c>
      <c r="C53" s="55">
        <v>-30.802873734616277</v>
      </c>
      <c r="D53" s="55">
        <v>-23.714901908945368</v>
      </c>
    </row>
    <row r="54" spans="2:5" hidden="1" outlineLevel="2">
      <c r="B54" s="62" t="s">
        <v>193</v>
      </c>
      <c r="C54" s="55">
        <v>-37.57</v>
      </c>
      <c r="D54" s="55"/>
    </row>
    <row r="55" spans="2:5" hidden="1" outlineLevel="2">
      <c r="B55" s="62" t="s">
        <v>69</v>
      </c>
      <c r="C55" s="55">
        <v>6.7671262653837232</v>
      </c>
      <c r="D55" s="55"/>
    </row>
    <row r="56" spans="2:5" hidden="1" outlineLevel="2">
      <c r="B56" s="61" t="s">
        <v>194</v>
      </c>
      <c r="C56" s="55">
        <v>-0.43112678807223909</v>
      </c>
      <c r="D56" s="55">
        <v>-0.36655864492502294</v>
      </c>
    </row>
    <row r="57" spans="2:5" hidden="1" outlineLevel="2">
      <c r="B57" s="61" t="s">
        <v>195</v>
      </c>
      <c r="C57" s="55">
        <v>-1.9650142318200003</v>
      </c>
      <c r="D57" s="55">
        <v>-2.1333159391231682</v>
      </c>
    </row>
    <row r="58" spans="2:5" hidden="1" outlineLevel="2">
      <c r="B58" s="61" t="s">
        <v>196</v>
      </c>
      <c r="C58" s="55">
        <v>-1.2178008714390243</v>
      </c>
      <c r="D58" s="55">
        <v>-0.62383178516302795</v>
      </c>
    </row>
    <row r="59" spans="2:5" collapsed="1">
      <c r="B59" s="58" t="s">
        <v>197</v>
      </c>
      <c r="C59" s="59">
        <v>228.16018082080396</v>
      </c>
      <c r="D59" s="59">
        <v>167.42778501016267</v>
      </c>
      <c r="E59" s="46"/>
    </row>
    <row r="60" spans="2:5">
      <c r="B60" s="4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3"/>
  <sheetViews>
    <sheetView showGridLines="0" tabSelected="1" topLeftCell="BB3" workbookViewId="0">
      <selection activeCell="BR4" sqref="BR4"/>
    </sheetView>
  </sheetViews>
  <sheetFormatPr defaultColWidth="9.1796875" defaultRowHeight="14.5"/>
  <cols>
    <col min="1" max="1" width="28" style="71" bestFit="1" customWidth="1"/>
    <col min="2" max="3" width="8.81640625" style="71" bestFit="1" customWidth="1"/>
    <col min="4" max="4" width="8.54296875" style="71" bestFit="1" customWidth="1"/>
    <col min="5" max="5" width="8.81640625" style="71" bestFit="1" customWidth="1"/>
    <col min="6" max="6" width="8.7265625" style="71" bestFit="1" customWidth="1"/>
    <col min="7" max="8" width="8.81640625" style="71" bestFit="1" customWidth="1"/>
    <col min="9" max="9" width="7.81640625" style="71" customWidth="1"/>
    <col min="10" max="10" width="4.453125" style="72" customWidth="1"/>
    <col min="11" max="11" width="29.453125" style="71" bestFit="1" customWidth="1"/>
    <col min="12" max="13" width="12.81640625" style="71" bestFit="1" customWidth="1"/>
    <col min="14" max="14" width="7.81640625" style="71" bestFit="1" customWidth="1"/>
    <col min="15" max="15" width="12.81640625" style="71" bestFit="1" customWidth="1"/>
    <col min="16" max="16" width="6.7265625" style="71" bestFit="1" customWidth="1"/>
    <col min="17" max="17" width="14.26953125" style="71" bestFit="1" customWidth="1"/>
    <col min="18" max="18" width="14.7265625" style="71" bestFit="1" customWidth="1"/>
    <col min="19" max="19" width="9.1796875" style="71"/>
    <col min="20" max="20" width="3.7265625" customWidth="1"/>
    <col min="21" max="21" width="19.54296875" bestFit="1" customWidth="1"/>
    <col min="22" max="23" width="12.81640625" bestFit="1" customWidth="1"/>
    <col min="25" max="25" width="12.81640625" bestFit="1" customWidth="1"/>
    <col min="27" max="27" width="16" bestFit="1" customWidth="1"/>
    <col min="28" max="28" width="12.81640625" bestFit="1" customWidth="1"/>
    <col min="30" max="30" width="5" customWidth="1"/>
    <col min="31" max="31" width="19.54296875" bestFit="1" customWidth="1"/>
    <col min="32" max="33" width="12.81640625" bestFit="1" customWidth="1"/>
    <col min="35" max="35" width="12.81640625" bestFit="1" customWidth="1"/>
    <col min="37" max="38" width="12.81640625" bestFit="1" customWidth="1"/>
    <col min="40" max="40" width="3.7265625" customWidth="1"/>
    <col min="41" max="41" width="19.54296875" bestFit="1" customWidth="1"/>
    <col min="42" max="43" width="8.81640625" bestFit="1" customWidth="1"/>
    <col min="50" max="50" width="5.7265625" customWidth="1"/>
    <col min="51" max="51" width="28.7265625" bestFit="1" customWidth="1"/>
    <col min="52" max="53" width="11.81640625" bestFit="1" customWidth="1"/>
    <col min="55" max="55" width="10.81640625" bestFit="1" customWidth="1"/>
    <col min="57" max="58" width="11.81640625" bestFit="1" customWidth="1"/>
  </cols>
  <sheetData>
    <row r="1" spans="1:81">
      <c r="A1" s="73" t="s">
        <v>204</v>
      </c>
      <c r="K1" s="174" t="s">
        <v>16</v>
      </c>
      <c r="L1" s="175"/>
      <c r="M1" s="175"/>
      <c r="N1" s="175"/>
      <c r="O1" s="176"/>
      <c r="P1" s="175"/>
      <c r="Q1" s="176"/>
      <c r="R1" s="176"/>
      <c r="S1" s="175"/>
      <c r="T1" s="163"/>
      <c r="U1" s="185" t="s">
        <v>203</v>
      </c>
      <c r="V1" s="163"/>
      <c r="W1" s="164"/>
      <c r="X1" s="163"/>
      <c r="Y1" s="163"/>
      <c r="Z1" s="163"/>
      <c r="AA1" s="163"/>
      <c r="AB1" s="163"/>
      <c r="AC1" s="163"/>
      <c r="AD1" s="163"/>
      <c r="AE1" s="66" t="s">
        <v>18</v>
      </c>
      <c r="AF1" s="164"/>
      <c r="AG1" s="164"/>
      <c r="AH1" s="163"/>
      <c r="AI1" s="164"/>
      <c r="AJ1" s="163"/>
      <c r="AK1" s="164"/>
      <c r="AL1" s="164"/>
      <c r="AM1" s="163"/>
      <c r="AO1" s="73" t="s">
        <v>151</v>
      </c>
      <c r="AP1" s="71"/>
      <c r="AQ1" s="71"/>
      <c r="AR1" s="71"/>
      <c r="AS1" s="75"/>
      <c r="AT1" s="71"/>
      <c r="AU1" s="71"/>
      <c r="AV1" s="71"/>
      <c r="AW1" s="71"/>
      <c r="AY1" s="74" t="s">
        <v>17</v>
      </c>
      <c r="BI1" s="74"/>
      <c r="BS1" s="74"/>
      <c r="CC1" s="74"/>
    </row>
    <row r="2" spans="1:81">
      <c r="B2" s="75"/>
      <c r="K2" s="175"/>
      <c r="L2" s="177"/>
      <c r="M2" s="177"/>
      <c r="N2" s="175"/>
      <c r="O2" s="177"/>
      <c r="P2" s="175"/>
      <c r="Q2" s="177"/>
      <c r="R2" s="177"/>
      <c r="S2" s="175"/>
      <c r="T2" s="163"/>
      <c r="U2" s="163"/>
      <c r="V2" s="165"/>
      <c r="W2" s="165"/>
      <c r="X2" s="163"/>
      <c r="Y2" s="165"/>
      <c r="Z2" s="163"/>
      <c r="AA2" s="165"/>
      <c r="AB2" s="165"/>
      <c r="AC2" s="163"/>
      <c r="AD2" s="163"/>
      <c r="AE2" s="163"/>
      <c r="AF2" s="165"/>
      <c r="AG2" s="165"/>
      <c r="AH2" s="163"/>
      <c r="AI2" s="165"/>
      <c r="AJ2" s="163"/>
      <c r="AK2" s="165"/>
      <c r="AL2" s="165"/>
      <c r="AM2" s="163"/>
      <c r="AO2" s="71"/>
      <c r="AP2" s="71"/>
      <c r="AQ2" s="71"/>
      <c r="AR2" s="71"/>
      <c r="AS2" s="75"/>
      <c r="AT2" s="71"/>
      <c r="AU2" s="71"/>
      <c r="AV2" s="71"/>
      <c r="AW2" s="71"/>
      <c r="BI2" s="74"/>
      <c r="BS2" s="74"/>
      <c r="CC2" s="74"/>
    </row>
    <row r="3" spans="1:81" s="71" customFormat="1" ht="15.5">
      <c r="A3" s="76" t="s">
        <v>234</v>
      </c>
      <c r="B3" s="77" t="s">
        <v>233</v>
      </c>
      <c r="C3" s="77" t="s">
        <v>5</v>
      </c>
      <c r="D3" s="77" t="s">
        <v>206</v>
      </c>
      <c r="E3" s="77" t="s">
        <v>198</v>
      </c>
      <c r="F3" s="77" t="s">
        <v>207</v>
      </c>
      <c r="G3" s="77" t="s">
        <v>1</v>
      </c>
      <c r="H3" s="77" t="s">
        <v>0</v>
      </c>
      <c r="I3" s="77" t="s">
        <v>208</v>
      </c>
      <c r="J3" s="78"/>
      <c r="K3" s="76" t="s">
        <v>205</v>
      </c>
      <c r="L3" s="178" t="s">
        <v>233</v>
      </c>
      <c r="M3" s="178" t="s">
        <v>5</v>
      </c>
      <c r="N3" s="178" t="s">
        <v>206</v>
      </c>
      <c r="O3" s="178" t="s">
        <v>198</v>
      </c>
      <c r="P3" s="178" t="s">
        <v>207</v>
      </c>
      <c r="Q3" s="178" t="s">
        <v>1</v>
      </c>
      <c r="R3" s="178" t="s">
        <v>0</v>
      </c>
      <c r="S3" s="178" t="s">
        <v>208</v>
      </c>
      <c r="T3" s="162"/>
      <c r="U3" s="76" t="s">
        <v>205</v>
      </c>
      <c r="V3" s="178" t="s">
        <v>233</v>
      </c>
      <c r="W3" s="178" t="s">
        <v>5</v>
      </c>
      <c r="X3" s="178" t="s">
        <v>206</v>
      </c>
      <c r="Y3" s="178" t="s">
        <v>198</v>
      </c>
      <c r="Z3" s="178" t="s">
        <v>207</v>
      </c>
      <c r="AA3" s="178" t="s">
        <v>1</v>
      </c>
      <c r="AB3" s="178" t="s">
        <v>0</v>
      </c>
      <c r="AC3" s="178" t="s">
        <v>208</v>
      </c>
      <c r="AD3" s="162"/>
      <c r="AE3" s="76" t="s">
        <v>205</v>
      </c>
      <c r="AF3" s="178" t="s">
        <v>233</v>
      </c>
      <c r="AG3" s="178" t="s">
        <v>4</v>
      </c>
      <c r="AH3" s="178" t="s">
        <v>206</v>
      </c>
      <c r="AI3" s="178" t="s">
        <v>7</v>
      </c>
      <c r="AJ3" s="178" t="s">
        <v>207</v>
      </c>
      <c r="AK3" s="178" t="s">
        <v>1</v>
      </c>
      <c r="AL3" s="178" t="s">
        <v>0</v>
      </c>
      <c r="AM3" s="178" t="s">
        <v>208</v>
      </c>
      <c r="AO3" s="76" t="s">
        <v>234</v>
      </c>
      <c r="AP3" s="77" t="s">
        <v>233</v>
      </c>
      <c r="AQ3" s="77" t="s">
        <v>5</v>
      </c>
      <c r="AR3" s="77" t="s">
        <v>206</v>
      </c>
      <c r="AS3" s="77" t="s">
        <v>198</v>
      </c>
      <c r="AT3" s="77" t="s">
        <v>207</v>
      </c>
      <c r="AU3" s="77" t="s">
        <v>1</v>
      </c>
      <c r="AV3" s="77" t="s">
        <v>0</v>
      </c>
      <c r="AW3" s="77" t="s">
        <v>208</v>
      </c>
      <c r="AY3" s="76" t="s">
        <v>205</v>
      </c>
      <c r="AZ3" s="77" t="s">
        <v>198</v>
      </c>
      <c r="BA3" s="77" t="s">
        <v>4</v>
      </c>
      <c r="BB3" s="77" t="s">
        <v>206</v>
      </c>
      <c r="BC3" s="77" t="s">
        <v>7</v>
      </c>
      <c r="BD3" s="77" t="s">
        <v>207</v>
      </c>
      <c r="BE3" s="77" t="s">
        <v>1</v>
      </c>
      <c r="BF3" s="77" t="s">
        <v>0</v>
      </c>
      <c r="BG3" s="77" t="s">
        <v>208</v>
      </c>
      <c r="BI3" s="74"/>
      <c r="BJ3"/>
      <c r="BK3"/>
      <c r="BL3"/>
      <c r="BM3"/>
      <c r="BN3"/>
      <c r="BO3"/>
      <c r="BP3"/>
      <c r="BQ3"/>
      <c r="BR3"/>
      <c r="BS3" s="74"/>
      <c r="BT3"/>
      <c r="BU3"/>
      <c r="BV3"/>
      <c r="BW3"/>
      <c r="BX3"/>
      <c r="BY3"/>
      <c r="BZ3"/>
      <c r="CA3"/>
      <c r="CB3"/>
      <c r="CC3" s="74"/>
    </row>
    <row r="4" spans="1:81" s="82" customFormat="1" ht="15.5">
      <c r="A4" s="79" t="s">
        <v>209</v>
      </c>
      <c r="B4" s="80">
        <v>982.05799183209376</v>
      </c>
      <c r="C4" s="80">
        <v>585.76565589959682</v>
      </c>
      <c r="D4" s="81">
        <f t="shared" ref="D4:D11" si="0">B4/C4-1</f>
        <v>0.67653733526573201</v>
      </c>
      <c r="E4" s="80">
        <v>769.69110922055131</v>
      </c>
      <c r="F4" s="81">
        <f>B4/E4-1</f>
        <v>0.27591183017119891</v>
      </c>
      <c r="G4" s="80">
        <v>3234.7948030614957</v>
      </c>
      <c r="H4" s="80">
        <v>2356.3452884065805</v>
      </c>
      <c r="I4" s="81">
        <f t="shared" ref="I4:I12" si="1">G4/H4-1</f>
        <v>0.37280169378272432</v>
      </c>
      <c r="J4" s="81"/>
      <c r="K4" s="79" t="s">
        <v>209</v>
      </c>
      <c r="L4" s="80">
        <v>258.14988214696655</v>
      </c>
      <c r="M4" s="80">
        <v>150.22288132079061</v>
      </c>
      <c r="N4" s="81">
        <f>IF(M4&gt;0,IFERROR((L4-M4)/M4,0),IFERROR((L4-M4)/-M4,0))</f>
        <v>0.71844581782255446</v>
      </c>
      <c r="O4" s="80">
        <v>195.30931757610327</v>
      </c>
      <c r="P4" s="81">
        <f t="shared" ref="P4:P6" si="2">L4/O4-1</f>
        <v>0.32174893318326769</v>
      </c>
      <c r="Q4" s="80">
        <v>784.02801944008456</v>
      </c>
      <c r="R4" s="80">
        <v>626.8072012741751</v>
      </c>
      <c r="S4" s="81">
        <f>IF(R4&gt;0,IFERROR((Q4-R4)/R4,0),IFERROR((Q4-R4)/-R4,0))</f>
        <v>0.25082803427642603</v>
      </c>
      <c r="T4" s="166"/>
      <c r="U4" s="180" t="s">
        <v>209</v>
      </c>
      <c r="V4" s="181">
        <v>247.56736260119084</v>
      </c>
      <c r="W4" s="181">
        <v>161.7579296810992</v>
      </c>
      <c r="X4" s="182">
        <f>V4/W4-1</f>
        <v>0.53048053402551765</v>
      </c>
      <c r="Y4" s="181">
        <v>188.26476832934992</v>
      </c>
      <c r="Z4" s="182">
        <f>V4/Y4-1</f>
        <v>0.31499570948982392</v>
      </c>
      <c r="AA4" s="181">
        <v>772.38373912026896</v>
      </c>
      <c r="AB4" s="181">
        <v>547.64250657317621</v>
      </c>
      <c r="AC4" s="182">
        <f>AA4/AB4-1</f>
        <v>0.41037945347484217</v>
      </c>
      <c r="AD4" s="166"/>
      <c r="AE4" s="180" t="s">
        <v>209</v>
      </c>
      <c r="AF4" s="181">
        <v>83.185564025144544</v>
      </c>
      <c r="AG4" s="181">
        <v>59.875973599654984</v>
      </c>
      <c r="AH4" s="182">
        <f>AF4/AG4-1</f>
        <v>0.38929789403247161</v>
      </c>
      <c r="AI4" s="181">
        <v>45.238543279933914</v>
      </c>
      <c r="AJ4" s="182">
        <f>AF4/AI4-1</f>
        <v>0.83882057188261583</v>
      </c>
      <c r="AK4" s="181">
        <v>217.46445448818727</v>
      </c>
      <c r="AL4" s="181">
        <v>184.67404679775552</v>
      </c>
      <c r="AM4" s="182">
        <f>AK4/AL4-1</f>
        <v>0.1775582885576874</v>
      </c>
      <c r="AO4" s="79" t="s">
        <v>209</v>
      </c>
      <c r="AP4" s="83">
        <v>588.90280877330201</v>
      </c>
      <c r="AQ4" s="83">
        <v>371.8567846015448</v>
      </c>
      <c r="AR4" s="84">
        <f>IF(AQ4&gt;0,IFERROR((AP4-AQ4)/AQ4,0),IFERROR((AP4-AQ4)/-AQ4,0))</f>
        <v>0.58368176448448628</v>
      </c>
      <c r="AS4" s="83">
        <v>428.8126291853871</v>
      </c>
      <c r="AT4" s="84">
        <f>AP4/AS4-1</f>
        <v>0.37333363966457167</v>
      </c>
      <c r="AU4" s="83">
        <v>1773.8762130485406</v>
      </c>
      <c r="AV4" s="83">
        <v>1359.1237546451068</v>
      </c>
      <c r="AW4" s="84">
        <f>IF(AV4&gt;0,IFERROR((AU4-AV4)/AV4,0),IFERROR((AU4-AV4)/-AV4,0))</f>
        <v>0.30516165800643635</v>
      </c>
      <c r="AY4" s="85" t="s">
        <v>210</v>
      </c>
      <c r="AZ4" s="86">
        <v>146.64986957000008</v>
      </c>
      <c r="BA4" s="86">
        <v>134.234876703</v>
      </c>
      <c r="BB4" s="87">
        <f>AZ4/BA4-1</f>
        <v>9.2487088094614478E-2</v>
      </c>
      <c r="BC4" s="86">
        <v>139.72992680500002</v>
      </c>
      <c r="BD4" s="87">
        <f t="shared" ref="BD4:BD13" si="3">AZ4/BC4-1</f>
        <v>4.9523698489137402E-2</v>
      </c>
      <c r="BE4" s="86">
        <v>562.59237457799986</v>
      </c>
      <c r="BF4" s="86">
        <v>514.68363596800009</v>
      </c>
      <c r="BG4" s="87">
        <f>BE4/BF4-1</f>
        <v>9.3083858242150264E-2</v>
      </c>
    </row>
    <row r="5" spans="1:81" s="82" customFormat="1" ht="15.5">
      <c r="A5" s="88" t="s">
        <v>211</v>
      </c>
      <c r="B5" s="89">
        <v>610.81745048647974</v>
      </c>
      <c r="C5" s="89">
        <v>361.54765825300001</v>
      </c>
      <c r="D5" s="90">
        <f t="shared" si="0"/>
        <v>0.68945210000239676</v>
      </c>
      <c r="E5" s="89">
        <v>471.923071784</v>
      </c>
      <c r="F5" s="90">
        <f t="shared" ref="F5:F11" si="4">B5/E5-1</f>
        <v>0.29431572009696527</v>
      </c>
      <c r="G5" s="89">
        <v>1995.2144050414799</v>
      </c>
      <c r="H5" s="89">
        <v>1486.7222969809998</v>
      </c>
      <c r="I5" s="90">
        <f t="shared" si="1"/>
        <v>0.34202225196531022</v>
      </c>
      <c r="J5" s="90"/>
      <c r="K5" s="179" t="s">
        <v>212</v>
      </c>
      <c r="L5" s="89">
        <v>32.772526015999993</v>
      </c>
      <c r="M5" s="89">
        <v>24.436753166999999</v>
      </c>
      <c r="N5" s="90">
        <f t="shared" ref="N5:N6" si="5">L5/M5-1</f>
        <v>0.34111621916518886</v>
      </c>
      <c r="O5" s="89">
        <v>27.032237837000004</v>
      </c>
      <c r="P5" s="90">
        <f t="shared" si="2"/>
        <v>0.21234972160325727</v>
      </c>
      <c r="Q5" s="89">
        <v>108.38534484099998</v>
      </c>
      <c r="R5" s="89">
        <v>91.572397967000001</v>
      </c>
      <c r="S5" s="90">
        <f t="shared" ref="S5:S8" si="6">Q5/R5-1</f>
        <v>0.18360278039304889</v>
      </c>
      <c r="T5" s="166"/>
      <c r="U5" s="183" t="s">
        <v>212</v>
      </c>
      <c r="V5" s="89">
        <v>89.473968761881309</v>
      </c>
      <c r="W5" s="89">
        <v>60.286327558781096</v>
      </c>
      <c r="X5" s="90">
        <f t="shared" ref="X5:X6" si="7">V5/W5-1</f>
        <v>0.48415026068126865</v>
      </c>
      <c r="Y5" s="89">
        <v>64.747208624253176</v>
      </c>
      <c r="Z5" s="90">
        <f t="shared" ref="Z5:Z6" si="8">V5/Y5-1</f>
        <v>0.3818969290417551</v>
      </c>
      <c r="AA5" s="89">
        <v>262.43014683094998</v>
      </c>
      <c r="AB5" s="89">
        <v>184.32283704052259</v>
      </c>
      <c r="AC5" s="90">
        <f t="shared" ref="AC5:AC6" si="9">AA5/AB5-1</f>
        <v>0.42375275383405597</v>
      </c>
      <c r="AD5" s="166"/>
      <c r="AE5" s="183" t="s">
        <v>212</v>
      </c>
      <c r="AF5" s="89">
        <v>27.539179826988004</v>
      </c>
      <c r="AG5" s="89">
        <v>23.349147511079</v>
      </c>
      <c r="AH5" s="109">
        <f t="shared" ref="AH5:AH9" si="10">AF5/AG5-1</f>
        <v>0.17945119040945134</v>
      </c>
      <c r="AI5" s="89">
        <v>16.313373333217797</v>
      </c>
      <c r="AJ5" s="109">
        <f t="shared" ref="AJ5:AJ9" si="11">AF5/AI5-1</f>
        <v>0.68813520444063347</v>
      </c>
      <c r="AK5" s="89">
        <v>75.714828850181007</v>
      </c>
      <c r="AL5" s="89">
        <v>66.754105957504436</v>
      </c>
      <c r="AM5" s="109">
        <f t="shared" ref="AM5:AM9" si="12">AK5/AL5-1</f>
        <v>0.13423478247736487</v>
      </c>
      <c r="AO5" s="91" t="s">
        <v>16</v>
      </c>
      <c r="AP5" s="92">
        <v>258.14988214696655</v>
      </c>
      <c r="AQ5" s="92">
        <v>150.22288132079061</v>
      </c>
      <c r="AR5" s="93">
        <f>IF(AQ5&gt;0,IFERROR((AP5-AQ5)/AQ5,0),IFERROR((AP5-AQ5)/-AQ5,0))</f>
        <v>0.71844581782255446</v>
      </c>
      <c r="AS5" s="92">
        <v>195.30931757610327</v>
      </c>
      <c r="AT5" s="93">
        <f t="shared" ref="AT5:AT7" si="13">AP5/AS5-1</f>
        <v>0.32174893318326769</v>
      </c>
      <c r="AU5" s="92">
        <v>784.02801944008456</v>
      </c>
      <c r="AV5" s="92">
        <v>626.8072012741751</v>
      </c>
      <c r="AW5" s="93">
        <f>IF(AV5&gt;0,IFERROR((AU5-AV5)/AV5,0),IFERROR((AU5-AV5)/-AV5,0))</f>
        <v>0.25082803427642603</v>
      </c>
      <c r="AY5" s="85" t="s">
        <v>213</v>
      </c>
      <c r="AZ5" s="86">
        <v>68.398856113999997</v>
      </c>
      <c r="BA5" s="86">
        <v>58.781962452999991</v>
      </c>
      <c r="BB5" s="87">
        <f>AZ5/BA5-1</f>
        <v>0.16360280024147444</v>
      </c>
      <c r="BC5" s="86">
        <v>59.596553781999987</v>
      </c>
      <c r="BD5" s="87">
        <f t="shared" si="3"/>
        <v>0.14769817671334184</v>
      </c>
      <c r="BE5" s="86">
        <v>250.42058251700001</v>
      </c>
      <c r="BF5" s="86">
        <v>218.55501088200003</v>
      </c>
      <c r="BG5" s="87">
        <f>BE5/BF5-1</f>
        <v>0.14580114867375205</v>
      </c>
    </row>
    <row r="6" spans="1:81" s="95" customFormat="1" ht="15.5">
      <c r="A6" s="88" t="s">
        <v>214</v>
      </c>
      <c r="B6" s="89">
        <v>87.867597757600009</v>
      </c>
      <c r="C6" s="89">
        <v>48.37870608499999</v>
      </c>
      <c r="D6" s="90">
        <f t="shared" si="0"/>
        <v>0.8162453043539275</v>
      </c>
      <c r="E6" s="89">
        <v>48.855788384</v>
      </c>
      <c r="F6" s="90">
        <f t="shared" si="4"/>
        <v>0.7985094635454939</v>
      </c>
      <c r="G6" s="89">
        <v>213.88495411060001</v>
      </c>
      <c r="H6" s="89">
        <v>167.54008965299997</v>
      </c>
      <c r="I6" s="90">
        <f t="shared" si="1"/>
        <v>0.27661955149711948</v>
      </c>
      <c r="J6" s="90"/>
      <c r="K6" s="94" t="s">
        <v>215</v>
      </c>
      <c r="L6" s="89">
        <v>80.442053048000005</v>
      </c>
      <c r="M6" s="89">
        <v>44.947663017000011</v>
      </c>
      <c r="N6" s="90">
        <f t="shared" si="5"/>
        <v>0.78968265864179377</v>
      </c>
      <c r="O6" s="89">
        <v>56.874269399000013</v>
      </c>
      <c r="P6" s="90">
        <f t="shared" si="2"/>
        <v>0.41438393667373186</v>
      </c>
      <c r="Q6" s="89">
        <v>233.98949725800003</v>
      </c>
      <c r="R6" s="89">
        <v>195.63574638200004</v>
      </c>
      <c r="S6" s="90">
        <f t="shared" si="6"/>
        <v>0.19604674291532653</v>
      </c>
      <c r="T6" s="169"/>
      <c r="U6" s="94" t="s">
        <v>215</v>
      </c>
      <c r="V6" s="89">
        <v>19.962000843891772</v>
      </c>
      <c r="W6" s="89">
        <v>12.782655224628707</v>
      </c>
      <c r="X6" s="90">
        <f t="shared" si="7"/>
        <v>0.56164744281222689</v>
      </c>
      <c r="Y6" s="89">
        <v>15.695357878217749</v>
      </c>
      <c r="Z6" s="90">
        <f t="shared" si="8"/>
        <v>0.27184107548100789</v>
      </c>
      <c r="AA6" s="89">
        <v>66.990700319017947</v>
      </c>
      <c r="AB6" s="89">
        <v>40.925225796530505</v>
      </c>
      <c r="AC6" s="90">
        <f t="shared" si="9"/>
        <v>0.63690484328854158</v>
      </c>
      <c r="AD6" s="169"/>
      <c r="AE6" s="94" t="s">
        <v>215</v>
      </c>
      <c r="AF6" s="89">
        <v>7.5081799255475001</v>
      </c>
      <c r="AG6" s="89">
        <v>6.8312483326414029</v>
      </c>
      <c r="AH6" s="109">
        <f t="shared" si="10"/>
        <v>9.9093395517704908E-2</v>
      </c>
      <c r="AI6" s="89">
        <v>6.3810222941269013</v>
      </c>
      <c r="AJ6" s="109">
        <f t="shared" si="11"/>
        <v>0.17664217102924651</v>
      </c>
      <c r="AK6" s="89">
        <v>26.120899062784002</v>
      </c>
      <c r="AL6" s="89">
        <v>22.806005984621788</v>
      </c>
      <c r="AM6" s="109">
        <f t="shared" si="12"/>
        <v>0.14535175867258232</v>
      </c>
      <c r="AO6" s="91" t="s">
        <v>18</v>
      </c>
      <c r="AP6" s="92">
        <v>83.185564025144544</v>
      </c>
      <c r="AQ6" s="92">
        <v>59.875973599654984</v>
      </c>
      <c r="AR6" s="93">
        <f t="shared" ref="AR6:AR7" si="14">IF(AQ6&gt;0,IFERROR((AP6-AQ6)/AQ6,0),IFERROR((AP6-AQ6)/-AQ6,0))</f>
        <v>0.38929789403247173</v>
      </c>
      <c r="AS6" s="92">
        <v>45.238543279933914</v>
      </c>
      <c r="AT6" s="93">
        <f t="shared" si="13"/>
        <v>0.83882057188261583</v>
      </c>
      <c r="AU6" s="92">
        <v>217.46445448818727</v>
      </c>
      <c r="AV6" s="92">
        <v>184.67404679775552</v>
      </c>
      <c r="AW6" s="93">
        <f t="shared" ref="AW6:AW7" si="15">IF(AV6&gt;0,IFERROR((AU6-AV6)/AV6,0),IFERROR((AU6-AV6)/-AV6,0))</f>
        <v>0.17755828855768743</v>
      </c>
      <c r="AY6" s="96" t="s">
        <v>216</v>
      </c>
      <c r="AZ6" s="97">
        <f>AZ4-AZ5</f>
        <v>78.251013456000081</v>
      </c>
      <c r="BA6" s="97">
        <f>BA4-BA5</f>
        <v>75.452914250000006</v>
      </c>
      <c r="BB6" s="98">
        <f t="shared" ref="BB6:BB15" si="16">IF(BA6&gt;0,IFERROR((AZ6-BA6)/BA6,0),IFERROR((AZ6-BA6)/-BA6,0))</f>
        <v>3.7084044185875485E-2</v>
      </c>
      <c r="BC6" s="97">
        <f>BC4-BC5</f>
        <v>80.133373023000033</v>
      </c>
      <c r="BD6" s="98">
        <f t="shared" si="3"/>
        <v>-2.3490332379490275E-2</v>
      </c>
      <c r="BE6" s="97">
        <f>BE4-BE5</f>
        <v>312.17179206099985</v>
      </c>
      <c r="BF6" s="97">
        <f>BF4-BF5</f>
        <v>296.12862508600006</v>
      </c>
      <c r="BG6" s="98">
        <f t="shared" ref="BG6:BG15" si="17">IF(BF6&gt;0,IFERROR((BE6-BF6)/BF6,0),IFERROR((BE6-BF6)/-BF6,0))</f>
        <v>5.4176346411430584E-2</v>
      </c>
    </row>
    <row r="7" spans="1:81" s="82" customFormat="1" ht="15.5">
      <c r="A7" s="99" t="s">
        <v>201</v>
      </c>
      <c r="B7" s="89">
        <v>200.03270683601596</v>
      </c>
      <c r="C7" s="89">
        <v>119.58798281959733</v>
      </c>
      <c r="D7" s="90">
        <f t="shared" si="0"/>
        <v>0.67268233914248987</v>
      </c>
      <c r="E7" s="89">
        <v>169.07964965454954</v>
      </c>
      <c r="F7" s="90">
        <f t="shared" si="4"/>
        <v>0.18306790465149003</v>
      </c>
      <c r="G7" s="89">
        <v>662.20526698441677</v>
      </c>
      <c r="H7" s="89">
        <v>467.93610786658087</v>
      </c>
      <c r="I7" s="90">
        <f t="shared" si="1"/>
        <v>0.41516171941410951</v>
      </c>
      <c r="J7" s="90"/>
      <c r="K7" s="82" t="s">
        <v>153</v>
      </c>
      <c r="L7" s="89">
        <v>7.5342500000000006E-4</v>
      </c>
      <c r="M7" s="89">
        <v>6.7739729999999982E-3</v>
      </c>
      <c r="N7" s="90">
        <f t="shared" ref="N7" si="18">L7/M7-1</f>
        <v>-0.88877649792817293</v>
      </c>
      <c r="O7" s="89">
        <v>2.2602739999999987E-3</v>
      </c>
      <c r="P7" s="90">
        <f t="shared" ref="P7" si="19">L7/O7-1</f>
        <v>-0.66666651919192077</v>
      </c>
      <c r="Q7" s="89">
        <v>0.18172602799999998</v>
      </c>
      <c r="R7" s="89">
        <v>4.7712328999999998E-2</v>
      </c>
      <c r="S7" s="90">
        <f t="shared" si="6"/>
        <v>2.8087855237584396</v>
      </c>
      <c r="T7" s="166"/>
      <c r="U7" s="183" t="s">
        <v>218</v>
      </c>
      <c r="V7" s="89">
        <v>0.37650721500000006</v>
      </c>
      <c r="W7" s="89">
        <v>0.33828038999999988</v>
      </c>
      <c r="X7" s="90">
        <f>V7/W7-1</f>
        <v>0.11300337273467198</v>
      </c>
      <c r="Y7" s="89">
        <v>0.37345018549999998</v>
      </c>
      <c r="Z7" s="90">
        <f>V7/Y7-1</f>
        <v>8.1859097108416545E-3</v>
      </c>
      <c r="AA7" s="89">
        <v>1.4309740395000001</v>
      </c>
      <c r="AB7" s="89">
        <v>1.3340146267999999</v>
      </c>
      <c r="AC7" s="90">
        <f>AA7/AB7-1</f>
        <v>7.268242098108324E-2</v>
      </c>
      <c r="AD7" s="166"/>
      <c r="AE7" s="183" t="s">
        <v>153</v>
      </c>
      <c r="AF7" s="89">
        <v>2.3837366595876645E-2</v>
      </c>
      <c r="AG7" s="89">
        <v>1.4394517112999997E-2</v>
      </c>
      <c r="AH7" s="186" t="s">
        <v>217</v>
      </c>
      <c r="AI7" s="89">
        <v>1.7588167293724935E-2</v>
      </c>
      <c r="AJ7" s="109">
        <f t="shared" si="11"/>
        <v>0.3553070196450363</v>
      </c>
      <c r="AK7" s="89">
        <v>0.31021274640892454</v>
      </c>
      <c r="AL7" s="89">
        <v>0.54313762109958064</v>
      </c>
      <c r="AM7" s="186" t="s">
        <v>217</v>
      </c>
      <c r="AO7" s="100" t="s">
        <v>203</v>
      </c>
      <c r="AP7" s="92">
        <v>247.56736260119084</v>
      </c>
      <c r="AQ7" s="92">
        <v>161.7579296810992</v>
      </c>
      <c r="AR7" s="93">
        <f t="shared" si="14"/>
        <v>0.53048053402551765</v>
      </c>
      <c r="AS7" s="92">
        <v>188.26476832934992</v>
      </c>
      <c r="AT7" s="93">
        <f t="shared" si="13"/>
        <v>0.31499570948982392</v>
      </c>
      <c r="AU7" s="92">
        <v>772.38373912026896</v>
      </c>
      <c r="AV7" s="92">
        <v>547.64250657317621</v>
      </c>
      <c r="AW7" s="93">
        <f t="shared" si="15"/>
        <v>0.41037945347484223</v>
      </c>
      <c r="AY7" s="85" t="s">
        <v>202</v>
      </c>
      <c r="AZ7" s="86">
        <v>8.9588465239999913</v>
      </c>
      <c r="BA7" s="86">
        <v>4.3334599050000007</v>
      </c>
      <c r="BB7" s="87">
        <f t="shared" si="16"/>
        <v>1.067365735555361</v>
      </c>
      <c r="BC7" s="86">
        <v>6.6559726159999997</v>
      </c>
      <c r="BD7" s="87">
        <f t="shared" si="3"/>
        <v>0.34598608510861584</v>
      </c>
      <c r="BE7" s="86">
        <v>26.479773305999991</v>
      </c>
      <c r="BF7" s="86">
        <v>17.248309694000007</v>
      </c>
      <c r="BG7" s="87">
        <f t="shared" si="17"/>
        <v>0.53520975537743498</v>
      </c>
    </row>
    <row r="8" spans="1:81" s="82" customFormat="1" ht="15.5">
      <c r="A8" s="99" t="s">
        <v>19</v>
      </c>
      <c r="B8" s="89">
        <v>14.093867850999981</v>
      </c>
      <c r="C8" s="89">
        <v>5.3084537820000035</v>
      </c>
      <c r="D8" s="90">
        <f>B8/C8-1</f>
        <v>1.6549855060977854</v>
      </c>
      <c r="E8" s="89">
        <v>19.275208025000005</v>
      </c>
      <c r="F8" s="90">
        <f>B8/E8-1</f>
        <v>-0.26880852166574853</v>
      </c>
      <c r="G8" s="89">
        <v>104.01121108299999</v>
      </c>
      <c r="H8" s="89">
        <v>31.361758165000008</v>
      </c>
      <c r="I8" s="90">
        <f t="shared" si="1"/>
        <v>2.316498090948147</v>
      </c>
      <c r="J8" s="90"/>
      <c r="K8" s="82" t="s">
        <v>218</v>
      </c>
      <c r="L8" s="89">
        <v>0.29847317900000009</v>
      </c>
      <c r="M8" s="89">
        <v>0.44012913499999995</v>
      </c>
      <c r="N8" s="90">
        <f t="shared" ref="N8" si="20">L8/M8-1</f>
        <v>-0.32185089496517849</v>
      </c>
      <c r="O8" s="89">
        <v>0.29314303799999997</v>
      </c>
      <c r="P8" s="90">
        <f t="shared" ref="P8" si="21">L8/O8-1</f>
        <v>1.8182730984728668E-2</v>
      </c>
      <c r="Q8" s="89">
        <v>1.2086538050000002</v>
      </c>
      <c r="R8" s="89">
        <v>1.315001042</v>
      </c>
      <c r="S8" s="90">
        <f t="shared" si="6"/>
        <v>-8.0872359491255708E-2</v>
      </c>
      <c r="T8" s="166"/>
      <c r="U8" s="183" t="s">
        <v>69</v>
      </c>
      <c r="V8" s="89">
        <v>29.016331510937313</v>
      </c>
      <c r="W8" s="89">
        <v>17.510374790207891</v>
      </c>
      <c r="X8" s="90">
        <f>V8/W8-1</f>
        <v>0.65709368637636212</v>
      </c>
      <c r="Y8" s="89">
        <v>25.346079963952459</v>
      </c>
      <c r="Z8" s="90">
        <f>V8/Y8-1</f>
        <v>0.14480549071906723</v>
      </c>
      <c r="AA8" s="89">
        <v>105.1885308988555</v>
      </c>
      <c r="AB8" s="89">
        <v>70.094052437216178</v>
      </c>
      <c r="AC8" s="90">
        <f>AA8/AB8-1</f>
        <v>0.50067697959215218</v>
      </c>
      <c r="AD8" s="166"/>
      <c r="AE8" s="183" t="s">
        <v>218</v>
      </c>
      <c r="AF8" s="89">
        <v>0.193405345949</v>
      </c>
      <c r="AG8" s="89">
        <v>0.10032382178640002</v>
      </c>
      <c r="AH8" s="109">
        <f t="shared" si="10"/>
        <v>0.9278107881573765</v>
      </c>
      <c r="AI8" s="89">
        <v>9.0221137056900005E-2</v>
      </c>
      <c r="AJ8" s="109">
        <f t="shared" si="11"/>
        <v>1.1436810957838466</v>
      </c>
      <c r="AK8" s="89">
        <v>0.46559345278750008</v>
      </c>
      <c r="AL8" s="89">
        <v>0.23181209145310971</v>
      </c>
      <c r="AM8" s="109">
        <f t="shared" si="12"/>
        <v>1.0084951128689461</v>
      </c>
      <c r="AO8" s="101" t="s">
        <v>219</v>
      </c>
      <c r="AP8" s="102">
        <v>312.73950168804333</v>
      </c>
      <c r="AQ8" s="102">
        <v>211.4318414060271</v>
      </c>
      <c r="AR8" s="84">
        <f t="shared" ref="AR8:AR13" si="22">IF(AQ8&gt;0,IFERROR((AP8-AQ8)/AQ8,0),IFERROR((AP8-AQ8)/-AQ8,0))</f>
        <v>0.47915044209196556</v>
      </c>
      <c r="AS8" s="102">
        <v>235.64147329842962</v>
      </c>
      <c r="AT8" s="84">
        <f t="shared" ref="AT8:AT13" si="23">AP8/AS8-1</f>
        <v>0.32718361207991786</v>
      </c>
      <c r="AU8" s="102">
        <v>967.52094299814598</v>
      </c>
      <c r="AV8" s="102">
        <v>747.93346104068598</v>
      </c>
      <c r="AW8" s="84">
        <f t="shared" ref="AW8:AW13" si="24">IF(AV8&gt;0,IFERROR((AU8-AV8)/AV8,0),IFERROR((AU8-AV8)/-AV8,0))</f>
        <v>0.29359226909292524</v>
      </c>
      <c r="AY8" s="96" t="s">
        <v>220</v>
      </c>
      <c r="AZ8" s="97">
        <f>AZ6+AZ7</f>
        <v>87.209859980000076</v>
      </c>
      <c r="BA8" s="97">
        <f>BA6+BA7</f>
        <v>79.786374155000004</v>
      </c>
      <c r="BB8" s="98">
        <f t="shared" si="16"/>
        <v>9.3042025077847965E-2</v>
      </c>
      <c r="BC8" s="97">
        <f>BC6+BC7</f>
        <v>86.789345639000032</v>
      </c>
      <c r="BD8" s="98">
        <f t="shared" si="3"/>
        <v>4.8452299980366043E-3</v>
      </c>
      <c r="BE8" s="97">
        <f>BE6+BE7</f>
        <v>338.65156536699982</v>
      </c>
      <c r="BF8" s="97">
        <f>BF6+BF7</f>
        <v>313.37693478000006</v>
      </c>
      <c r="BG8" s="98">
        <f t="shared" si="17"/>
        <v>8.0652491558586809E-2</v>
      </c>
      <c r="BH8" s="103"/>
      <c r="BI8" s="103"/>
    </row>
    <row r="9" spans="1:81" s="82" customFormat="1" ht="15.5">
      <c r="A9" s="99" t="s">
        <v>162</v>
      </c>
      <c r="B9" s="89">
        <v>69.246368900998036</v>
      </c>
      <c r="C9" s="89">
        <v>50.942854959999558</v>
      </c>
      <c r="D9" s="90">
        <f>B9/C9-1</f>
        <v>0.35929501704155453</v>
      </c>
      <c r="E9" s="89">
        <v>60.557391373001643</v>
      </c>
      <c r="F9" s="90">
        <f>B9/E9-1</f>
        <v>0.14348335241980403</v>
      </c>
      <c r="G9" s="89">
        <v>259.47896584199879</v>
      </c>
      <c r="H9" s="89">
        <v>202.78503574099994</v>
      </c>
      <c r="I9" s="90">
        <f t="shared" si="1"/>
        <v>0.27957649781125449</v>
      </c>
      <c r="J9" s="90"/>
      <c r="K9" s="179" t="s">
        <v>69</v>
      </c>
      <c r="L9" s="89">
        <v>18.914056259000002</v>
      </c>
      <c r="M9" s="89">
        <v>14.968393173999999</v>
      </c>
      <c r="N9" s="90">
        <f>L9/M9-1</f>
        <v>0.26359964220164889</v>
      </c>
      <c r="O9" s="89">
        <v>16.611337267000003</v>
      </c>
      <c r="P9" s="90">
        <f>L9/O9-1</f>
        <v>0.13862333627856493</v>
      </c>
      <c r="Q9" s="89">
        <v>63.641673120000007</v>
      </c>
      <c r="R9" s="89">
        <v>54.616266671000005</v>
      </c>
      <c r="S9" s="90">
        <f>Q9/R9-1</f>
        <v>0.16525125203755975</v>
      </c>
      <c r="T9" s="166"/>
      <c r="U9" s="180" t="s">
        <v>219</v>
      </c>
      <c r="V9" s="181">
        <f>SUM(V5:V8)</f>
        <v>138.82880833171041</v>
      </c>
      <c r="W9" s="181">
        <f>SUM(W5:W8)</f>
        <v>90.917637963617693</v>
      </c>
      <c r="X9" s="182">
        <f>V9/W9-1</f>
        <v>0.52697332928144491</v>
      </c>
      <c r="Y9" s="181">
        <f>SUM(Y5:Y8)</f>
        <v>106.16209665192339</v>
      </c>
      <c r="Z9" s="182">
        <f>V9/Y9-1</f>
        <v>0.30770597708608061</v>
      </c>
      <c r="AA9" s="181">
        <f>SUM(AA5:AA8)</f>
        <v>436.0403520883234</v>
      </c>
      <c r="AB9" s="181">
        <f>SUM(AB5:AB8)</f>
        <v>296.67612990106926</v>
      </c>
      <c r="AC9" s="182">
        <f>AA9/AB9-1</f>
        <v>0.46975205667448572</v>
      </c>
      <c r="AD9" s="166"/>
      <c r="AE9" s="183" t="s">
        <v>69</v>
      </c>
      <c r="AF9" s="89">
        <v>6.218228964252499</v>
      </c>
      <c r="AG9" s="89">
        <v>5.4193767937896009</v>
      </c>
      <c r="AH9" s="109">
        <f t="shared" si="10"/>
        <v>0.14740664856120578</v>
      </c>
      <c r="AI9" s="89">
        <v>5.8639238998109002</v>
      </c>
      <c r="AJ9" s="109">
        <f t="shared" si="11"/>
        <v>6.0421156634216322E-2</v>
      </c>
      <c r="AK9" s="89">
        <v>21.462161745661</v>
      </c>
      <c r="AL9" s="89">
        <v>17.735145093937728</v>
      </c>
      <c r="AM9" s="109">
        <f t="shared" si="12"/>
        <v>0.21014864169322478</v>
      </c>
      <c r="AO9" s="100" t="s">
        <v>152</v>
      </c>
      <c r="AP9" s="92">
        <v>149.78567460486931</v>
      </c>
      <c r="AQ9" s="92">
        <v>108.0722282368601</v>
      </c>
      <c r="AR9" s="93">
        <f t="shared" si="22"/>
        <v>0.3859774805104097</v>
      </c>
      <c r="AS9" s="92">
        <v>108.09281979447097</v>
      </c>
      <c r="AT9" s="93">
        <f t="shared" si="23"/>
        <v>0.38571345339749352</v>
      </c>
      <c r="AU9" s="92">
        <v>446.53032052213098</v>
      </c>
      <c r="AV9" s="92">
        <v>342.64934096502708</v>
      </c>
      <c r="AW9" s="93">
        <f t="shared" si="24"/>
        <v>0.30316993829474964</v>
      </c>
      <c r="AY9" s="85" t="s">
        <v>221</v>
      </c>
      <c r="AZ9" s="86">
        <v>46.974469535099999</v>
      </c>
      <c r="BA9" s="86">
        <v>30.665008930599992</v>
      </c>
      <c r="BB9" s="87">
        <f t="shared" si="16"/>
        <v>0.53185898759759132</v>
      </c>
      <c r="BC9" s="86">
        <v>37.890153874300012</v>
      </c>
      <c r="BD9" s="87">
        <f t="shared" si="3"/>
        <v>0.23975399231518191</v>
      </c>
      <c r="BE9" s="86">
        <v>155.44354389989999</v>
      </c>
      <c r="BF9" s="86">
        <v>118.8937990304</v>
      </c>
      <c r="BG9" s="87">
        <f t="shared" si="17"/>
        <v>0.30741506426381893</v>
      </c>
    </row>
    <row r="10" spans="1:81" s="82" customFormat="1" ht="15.5">
      <c r="A10" s="104" t="s">
        <v>222</v>
      </c>
      <c r="B10" s="80">
        <v>640.93983475508958</v>
      </c>
      <c r="C10" s="80">
        <v>395.1694419167564</v>
      </c>
      <c r="D10" s="81">
        <f t="shared" si="0"/>
        <v>0.62193673591316156</v>
      </c>
      <c r="E10" s="80">
        <v>495.97050736217659</v>
      </c>
      <c r="F10" s="81">
        <f t="shared" si="4"/>
        <v>0.29229424984145447</v>
      </c>
      <c r="G10" s="80">
        <v>2159.1534683444766</v>
      </c>
      <c r="H10" s="80">
        <v>1631.6208329699716</v>
      </c>
      <c r="I10" s="81">
        <f t="shared" si="1"/>
        <v>0.32331815377366757</v>
      </c>
      <c r="J10" s="81"/>
      <c r="K10" s="79" t="s">
        <v>219</v>
      </c>
      <c r="L10" s="80">
        <v>132.42786192699998</v>
      </c>
      <c r="M10" s="80">
        <v>84.799712466000003</v>
      </c>
      <c r="N10" s="81">
        <f>L10/M10-1</f>
        <v>0.56165461032779129</v>
      </c>
      <c r="O10" s="80">
        <v>100.81324781500001</v>
      </c>
      <c r="P10" s="81">
        <f>L10/O10-1</f>
        <v>0.31359582988552459</v>
      </c>
      <c r="Q10" s="80">
        <v>407.40689505200004</v>
      </c>
      <c r="R10" s="80">
        <v>343.187124391</v>
      </c>
      <c r="S10" s="81">
        <f>Q10/R10-1</f>
        <v>0.187127564225962</v>
      </c>
      <c r="T10" s="166"/>
      <c r="U10" s="107" t="s">
        <v>224</v>
      </c>
      <c r="V10" s="108">
        <v>108.73855426948042</v>
      </c>
      <c r="W10" s="108">
        <v>70.840291717481506</v>
      </c>
      <c r="X10" s="109">
        <f>V10/W10-1</f>
        <v>0.53498174037934731</v>
      </c>
      <c r="Y10" s="108">
        <v>82.102671677426542</v>
      </c>
      <c r="Z10" s="109">
        <f>V10/Y10-1</f>
        <v>0.32442163023273696</v>
      </c>
      <c r="AA10" s="108">
        <v>336.34338703194555</v>
      </c>
      <c r="AB10" s="108">
        <v>250.96637667210689</v>
      </c>
      <c r="AC10" s="109">
        <f>AA10/AB10-1</f>
        <v>0.34019302303346244</v>
      </c>
      <c r="AD10" s="166"/>
      <c r="AE10" s="180" t="s">
        <v>219</v>
      </c>
      <c r="AF10" s="181">
        <v>41.482831429332883</v>
      </c>
      <c r="AG10" s="181">
        <v>35.714490976409408</v>
      </c>
      <c r="AH10" s="182">
        <f>AF10/AG10-1</f>
        <v>0.16151260441409221</v>
      </c>
      <c r="AI10" s="181">
        <v>28.666128831506221</v>
      </c>
      <c r="AJ10" s="182">
        <f>AF10/AI10-1</f>
        <v>0.44710266507070706</v>
      </c>
      <c r="AK10" s="181">
        <v>124.07369585782243</v>
      </c>
      <c r="AL10" s="181">
        <v>108.07020674861664</v>
      </c>
      <c r="AM10" s="182">
        <f>AK10/AL10-1</f>
        <v>0.14808419073752388</v>
      </c>
      <c r="AO10" s="105" t="s">
        <v>215</v>
      </c>
      <c r="AP10" s="92">
        <v>107.91223381743929</v>
      </c>
      <c r="AQ10" s="92">
        <v>64.561566574270117</v>
      </c>
      <c r="AR10" s="93">
        <f t="shared" si="22"/>
        <v>0.67146244342289274</v>
      </c>
      <c r="AS10" s="92">
        <v>78.95064957134467</v>
      </c>
      <c r="AT10" s="93">
        <f t="shared" si="23"/>
        <v>0.3668314878134491</v>
      </c>
      <c r="AU10" s="92">
        <v>327.10109663980199</v>
      </c>
      <c r="AV10" s="92">
        <v>259.36697816315228</v>
      </c>
      <c r="AW10" s="93">
        <f t="shared" si="24"/>
        <v>0.26115166609236673</v>
      </c>
      <c r="AY10" s="85" t="s">
        <v>223</v>
      </c>
      <c r="AZ10" s="86">
        <v>37.884592108</v>
      </c>
      <c r="BA10" s="86">
        <v>24.304345693999995</v>
      </c>
      <c r="BB10" s="87">
        <f t="shared" si="16"/>
        <v>0.55875795156059505</v>
      </c>
      <c r="BC10" s="86">
        <v>30.52879135300001</v>
      </c>
      <c r="BD10" s="87">
        <f t="shared" si="3"/>
        <v>0.2409463470055504</v>
      </c>
      <c r="BE10" s="86">
        <v>120.657593819</v>
      </c>
      <c r="BF10" s="86">
        <v>89.836887857999997</v>
      </c>
      <c r="BG10" s="87">
        <f t="shared" si="17"/>
        <v>0.34307406117759243</v>
      </c>
    </row>
    <row r="11" spans="1:81" s="82" customFormat="1" ht="15.5">
      <c r="A11" s="99" t="s">
        <v>152</v>
      </c>
      <c r="B11" s="89">
        <v>196.82870568511871</v>
      </c>
      <c r="C11" s="89">
        <v>135.65316453521888</v>
      </c>
      <c r="D11" s="90">
        <f t="shared" si="0"/>
        <v>0.45097024724415591</v>
      </c>
      <c r="E11" s="89">
        <v>160.55143298674682</v>
      </c>
      <c r="F11" s="106">
        <f t="shared" si="4"/>
        <v>0.22595421307367891</v>
      </c>
      <c r="G11" s="89">
        <v>734.00146362905002</v>
      </c>
      <c r="H11" s="89">
        <v>556.36839494247749</v>
      </c>
      <c r="I11" s="90">
        <f t="shared" si="1"/>
        <v>0.31927239271910457</v>
      </c>
      <c r="J11" s="90"/>
      <c r="K11" s="94" t="s">
        <v>224</v>
      </c>
      <c r="L11" s="89">
        <v>125.72202021996655</v>
      </c>
      <c r="M11" s="89">
        <v>65.423168854790617</v>
      </c>
      <c r="N11" s="90">
        <f>L11/M11-1</f>
        <v>0.92167426953915488</v>
      </c>
      <c r="O11" s="89">
        <v>94.496069761103257</v>
      </c>
      <c r="P11" s="90">
        <f>L11/O11-1</f>
        <v>0.33044708142683632</v>
      </c>
      <c r="Q11" s="89">
        <v>376.62112438808447</v>
      </c>
      <c r="R11" s="89">
        <v>283.6200768831751</v>
      </c>
      <c r="S11" s="90">
        <f>Q11/R11-1</f>
        <v>0.32790713734704013</v>
      </c>
      <c r="T11" s="166"/>
      <c r="U11" s="180" t="s">
        <v>227</v>
      </c>
      <c r="V11" s="181">
        <v>80.017398505510812</v>
      </c>
      <c r="W11" s="181">
        <v>51.742959129537937</v>
      </c>
      <c r="X11" s="184">
        <f>V11/W11-1</f>
        <v>0.54644032447367619</v>
      </c>
      <c r="Y11" s="181">
        <v>61.299301751614315</v>
      </c>
      <c r="Z11" s="182">
        <f>V11/Y11-1</f>
        <v>0.30535579067021845</v>
      </c>
      <c r="AA11" s="181">
        <v>250.02502887963914</v>
      </c>
      <c r="AB11" s="181">
        <v>186.40512703058221</v>
      </c>
      <c r="AC11" s="184">
        <f>AA11/AB11-1</f>
        <v>0.34129909870246888</v>
      </c>
      <c r="AD11" s="166"/>
      <c r="AE11" s="107" t="s">
        <v>224</v>
      </c>
      <c r="AF11" s="108">
        <v>41.702732595811668</v>
      </c>
      <c r="AG11" s="108">
        <v>24.161482623245575</v>
      </c>
      <c r="AH11" s="109">
        <f>AF11/AG11-1</f>
        <v>0.72600056238642363</v>
      </c>
      <c r="AI11" s="108">
        <v>16.572414448427693</v>
      </c>
      <c r="AJ11" s="109">
        <f>AF11/AI11-1</f>
        <v>1.5163945015729565</v>
      </c>
      <c r="AK11" s="108">
        <v>93.390758630364843</v>
      </c>
      <c r="AL11" s="108">
        <v>76.603840049138881</v>
      </c>
      <c r="AM11" s="109">
        <f>AK11/AL11-1</f>
        <v>0.21913938740483108</v>
      </c>
      <c r="AO11" s="110" t="s">
        <v>69</v>
      </c>
      <c r="AP11" s="92">
        <v>55.041593265734704</v>
      </c>
      <c r="AQ11" s="92">
        <v>38.798046594896888</v>
      </c>
      <c r="AR11" s="93">
        <f t="shared" si="22"/>
        <v>0.41866918817954951</v>
      </c>
      <c r="AS11" s="92">
        <v>48.598003932613992</v>
      </c>
      <c r="AT11" s="93">
        <f t="shared" si="23"/>
        <v>0.13258958828958067</v>
      </c>
      <c r="AU11" s="92">
        <v>193.88952583621295</v>
      </c>
      <c r="AV11" s="92">
        <v>145.91714191250662</v>
      </c>
      <c r="AW11" s="93">
        <f t="shared" si="24"/>
        <v>0.3287645529164151</v>
      </c>
      <c r="AY11" s="85" t="s">
        <v>225</v>
      </c>
      <c r="AZ11" s="86">
        <v>9.0898774271000011</v>
      </c>
      <c r="BA11" s="86">
        <v>6.3606632366000015</v>
      </c>
      <c r="BB11" s="87">
        <f t="shared" si="16"/>
        <v>0.42907698285231977</v>
      </c>
      <c r="BC11" s="86">
        <v>7.361362521300002</v>
      </c>
      <c r="BD11" s="87">
        <f t="shared" si="3"/>
        <v>0.23480909964677932</v>
      </c>
      <c r="BE11" s="86">
        <v>34.785950080900001</v>
      </c>
      <c r="BF11" s="86">
        <v>29.056911172400003</v>
      </c>
      <c r="BG11" s="87">
        <f t="shared" si="17"/>
        <v>0.19716613629399751</v>
      </c>
    </row>
    <row r="12" spans="1:81" s="82" customFormat="1" ht="15.5">
      <c r="A12" s="99" t="s">
        <v>226</v>
      </c>
      <c r="B12" s="89">
        <v>327.4944207491082</v>
      </c>
      <c r="C12" s="89">
        <v>181.57663214437122</v>
      </c>
      <c r="D12" s="90">
        <f>B12/C12-1</f>
        <v>0.80361545911215071</v>
      </c>
      <c r="E12" s="89">
        <v>243.97330883478224</v>
      </c>
      <c r="F12" s="106">
        <f>B12/E12-1</f>
        <v>0.34233708725443446</v>
      </c>
      <c r="G12" s="89">
        <v>1014.8305805799822</v>
      </c>
      <c r="H12" s="89">
        <v>744.24929052846949</v>
      </c>
      <c r="I12" s="90">
        <f t="shared" si="1"/>
        <v>0.36356271143957808</v>
      </c>
      <c r="J12" s="90"/>
      <c r="K12" s="79" t="s">
        <v>227</v>
      </c>
      <c r="L12" s="80">
        <v>98.826097659327175</v>
      </c>
      <c r="M12" s="80">
        <v>46.919739036365662</v>
      </c>
      <c r="N12" s="81">
        <f>L12/M12-1</f>
        <v>1.1062797809410432</v>
      </c>
      <c r="O12" s="80">
        <v>70.345079099715264</v>
      </c>
      <c r="P12" s="81">
        <f>L12/O12-1</f>
        <v>0.40487577701404831</v>
      </c>
      <c r="Q12" s="80">
        <v>285.46383201233277</v>
      </c>
      <c r="R12" s="80">
        <v>209.53656496047657</v>
      </c>
      <c r="S12" s="81">
        <f>Q12/R12-1</f>
        <v>0.36235807848705481</v>
      </c>
      <c r="T12" s="166"/>
      <c r="AD12" s="166"/>
      <c r="AE12" s="180" t="s">
        <v>227</v>
      </c>
      <c r="AF12" s="181">
        <v>31.325249459022281</v>
      </c>
      <c r="AG12" s="181">
        <v>18.9039919240969</v>
      </c>
      <c r="AH12" s="184">
        <f>AF12/AG12-1</f>
        <v>0.65707061158294389</v>
      </c>
      <c r="AI12" s="181">
        <v>12.723983872840451</v>
      </c>
      <c r="AJ12" s="182">
        <f>AF12/AI12-1</f>
        <v>1.4619057814028302</v>
      </c>
      <c r="AK12" s="181">
        <v>71.206310765366496</v>
      </c>
      <c r="AL12" s="181">
        <v>55.875643734994107</v>
      </c>
      <c r="AM12" s="184">
        <f>AK12/AL12-1</f>
        <v>0.27437119298495016</v>
      </c>
      <c r="AO12" s="105" t="s">
        <v>230</v>
      </c>
      <c r="AP12" s="92">
        <v>276.16330708525868</v>
      </c>
      <c r="AQ12" s="92">
        <v>160.4249431955177</v>
      </c>
      <c r="AR12" s="93">
        <f t="shared" si="22"/>
        <v>0.72144868238279503</v>
      </c>
      <c r="AS12" s="92">
        <v>193.17115588695748</v>
      </c>
      <c r="AT12" s="93">
        <f t="shared" si="23"/>
        <v>0.42963014233278018</v>
      </c>
      <c r="AU12" s="92">
        <v>806.35527005039467</v>
      </c>
      <c r="AV12" s="92">
        <v>611.19029360442084</v>
      </c>
      <c r="AW12" s="93">
        <f t="shared" si="24"/>
        <v>0.31931949588893499</v>
      </c>
      <c r="AY12" s="96" t="s">
        <v>228</v>
      </c>
      <c r="AZ12" s="97">
        <f>AZ8-AZ9</f>
        <v>40.235390444900077</v>
      </c>
      <c r="BA12" s="97">
        <f>BA8-BA9</f>
        <v>49.121365224400009</v>
      </c>
      <c r="BB12" s="98">
        <f t="shared" si="16"/>
        <v>-0.18089836752106414</v>
      </c>
      <c r="BC12" s="97">
        <f>BC8-BC9</f>
        <v>48.899191764700021</v>
      </c>
      <c r="BD12" s="98">
        <f t="shared" si="3"/>
        <v>-0.1771767795568</v>
      </c>
      <c r="BE12" s="97">
        <f>BE8-BE9</f>
        <v>183.20802146709983</v>
      </c>
      <c r="BF12" s="97">
        <f>BF8-BF9</f>
        <v>194.48313574960005</v>
      </c>
      <c r="BG12" s="98">
        <f t="shared" si="17"/>
        <v>-5.7974765981854103E-2</v>
      </c>
    </row>
    <row r="13" spans="1:81" s="82" customFormat="1" ht="15.5">
      <c r="A13" s="99" t="s">
        <v>154</v>
      </c>
      <c r="B13" s="89">
        <v>116.61670832086267</v>
      </c>
      <c r="C13" s="89">
        <v>77.939645237166317</v>
      </c>
      <c r="D13" s="90">
        <f>B13/C13-1</f>
        <v>0.49624376613473209</v>
      </c>
      <c r="E13" s="89">
        <v>91.445765540647514</v>
      </c>
      <c r="F13" s="106">
        <f>B13/E13-1</f>
        <v>0.27525542195856745</v>
      </c>
      <c r="G13" s="89">
        <v>410.32142413544437</v>
      </c>
      <c r="H13" s="89">
        <v>331.00314749902475</v>
      </c>
      <c r="I13" s="90">
        <f>G13/H13-1</f>
        <v>0.23962997704320421</v>
      </c>
      <c r="J13" s="90"/>
      <c r="K13" s="168"/>
      <c r="L13" s="171"/>
      <c r="M13" s="171"/>
      <c r="N13" s="167"/>
      <c r="O13" s="171"/>
      <c r="P13" s="167"/>
      <c r="Q13" s="171"/>
      <c r="R13" s="171"/>
      <c r="S13" s="167"/>
      <c r="T13" s="166"/>
      <c r="U13" s="166"/>
      <c r="V13" s="172"/>
      <c r="W13" s="172"/>
      <c r="X13" s="172"/>
      <c r="Y13" s="172"/>
      <c r="Z13" s="172"/>
      <c r="AA13" s="172"/>
      <c r="AB13" s="172"/>
      <c r="AC13" s="172"/>
      <c r="AD13" s="166"/>
      <c r="AE13" s="170"/>
      <c r="AF13" s="173"/>
      <c r="AG13" s="173"/>
      <c r="AH13" s="172"/>
      <c r="AI13" s="173"/>
      <c r="AJ13" s="172"/>
      <c r="AK13" s="173"/>
      <c r="AL13" s="173"/>
      <c r="AM13" s="172"/>
      <c r="AO13" s="114" t="s">
        <v>227</v>
      </c>
      <c r="AP13" s="83">
        <v>210.16874562386025</v>
      </c>
      <c r="AQ13" s="83">
        <v>117.56669009000051</v>
      </c>
      <c r="AR13" s="84">
        <f t="shared" si="22"/>
        <v>0.78765554650701097</v>
      </c>
      <c r="AS13" s="83">
        <v>144.36836472417002</v>
      </c>
      <c r="AT13" s="84">
        <f t="shared" si="23"/>
        <v>0.45578116109722755</v>
      </c>
      <c r="AU13" s="83">
        <v>606.69517165733839</v>
      </c>
      <c r="AV13" s="83">
        <v>451.81733572605287</v>
      </c>
      <c r="AW13" s="84">
        <f t="shared" si="24"/>
        <v>0.34278860876907891</v>
      </c>
      <c r="AY13" s="85" t="s">
        <v>229</v>
      </c>
      <c r="AZ13" s="86">
        <v>-1.6189148079999995</v>
      </c>
      <c r="BA13" s="86">
        <v>6.4287502710000002</v>
      </c>
      <c r="BB13" s="87">
        <f t="shared" si="16"/>
        <v>-1.2518241866234718</v>
      </c>
      <c r="BC13" s="86">
        <v>1.1799824010000002</v>
      </c>
      <c r="BD13" s="87">
        <f t="shared" si="3"/>
        <v>-2.3719821639950029</v>
      </c>
      <c r="BE13" s="86">
        <v>11.925190092000001</v>
      </c>
      <c r="BF13" s="86">
        <v>18.930077861000001</v>
      </c>
      <c r="BG13" s="87">
        <f t="shared" si="17"/>
        <v>-0.37004009283192452</v>
      </c>
    </row>
    <row r="14" spans="1:81" s="82" customFormat="1" ht="15.5">
      <c r="A14" s="94" t="s">
        <v>224</v>
      </c>
      <c r="B14" s="89">
        <v>341.11815707700418</v>
      </c>
      <c r="C14" s="89">
        <v>190.59621398284042</v>
      </c>
      <c r="D14" s="90">
        <f>B14/C14-1</f>
        <v>0.78974256596574066</v>
      </c>
      <c r="E14" s="89">
        <v>273.72060185837472</v>
      </c>
      <c r="F14" s="90">
        <f>B14/E14-1</f>
        <v>0.24622755744743507</v>
      </c>
      <c r="G14" s="89">
        <v>1075.6413347170192</v>
      </c>
      <c r="H14" s="89">
        <v>724.72445543660888</v>
      </c>
      <c r="I14" s="90">
        <f>G14/H14-1</f>
        <v>0.48420731030664754</v>
      </c>
      <c r="J14" s="90"/>
      <c r="K14" s="71"/>
      <c r="L14" s="89"/>
      <c r="M14" s="89"/>
      <c r="N14" s="90"/>
      <c r="O14" s="89"/>
      <c r="P14" s="72"/>
      <c r="Q14" s="89"/>
      <c r="S14" s="72"/>
      <c r="U14" s="71"/>
      <c r="V14" s="89"/>
      <c r="W14" s="89"/>
      <c r="X14" s="90"/>
      <c r="Y14" s="89"/>
      <c r="Z14" s="72"/>
      <c r="AA14" s="89"/>
      <c r="AB14" s="89"/>
      <c r="AC14" s="72"/>
      <c r="AE14" s="71"/>
      <c r="AF14" s="89"/>
      <c r="AG14" s="89"/>
      <c r="AH14" s="112"/>
      <c r="AI14" s="89"/>
      <c r="AJ14" s="113"/>
      <c r="AK14" s="89"/>
      <c r="AL14" s="89"/>
      <c r="AM14" s="113"/>
      <c r="AY14" s="85" t="s">
        <v>230</v>
      </c>
      <c r="AZ14" s="86">
        <v>41.854305252900062</v>
      </c>
      <c r="BA14" s="86">
        <v>42.692614953400025</v>
      </c>
      <c r="BB14" s="87">
        <f t="shared" si="16"/>
        <v>-1.9635941752806595E-2</v>
      </c>
      <c r="BC14" s="86">
        <v>47.71920936370001</v>
      </c>
      <c r="BD14" s="87">
        <f>AZ14/BC14-1</f>
        <v>-0.12290446947893863</v>
      </c>
      <c r="BE14" s="86">
        <v>171.28283137509987</v>
      </c>
      <c r="BF14" s="86">
        <v>175.55305788860005</v>
      </c>
      <c r="BG14" s="87">
        <f t="shared" si="17"/>
        <v>-2.432442114571377E-2</v>
      </c>
    </row>
    <row r="15" spans="1:81" s="82" customFormat="1" ht="15.5">
      <c r="A15" s="79" t="s">
        <v>227</v>
      </c>
      <c r="B15" s="80">
        <v>251.48662694581759</v>
      </c>
      <c r="C15" s="80">
        <v>149.79127134642687</v>
      </c>
      <c r="D15" s="116">
        <f>B15/C15-1</f>
        <v>0.67891376236601109</v>
      </c>
      <c r="E15" s="80">
        <v>204.91501509046583</v>
      </c>
      <c r="F15" s="81">
        <f>B15/E15-1</f>
        <v>0.22727281275504052</v>
      </c>
      <c r="G15" s="80">
        <v>803.01384349991065</v>
      </c>
      <c r="H15" s="80">
        <v>546.74169148412409</v>
      </c>
      <c r="I15" s="116">
        <f>G15/H15-1</f>
        <v>0.46872619375365132</v>
      </c>
      <c r="J15" s="90"/>
      <c r="K15" s="94"/>
      <c r="L15" s="90"/>
      <c r="M15" s="90"/>
      <c r="N15" s="90"/>
      <c r="O15" s="90"/>
      <c r="P15" s="72"/>
      <c r="Q15" s="90"/>
      <c r="S15" s="72"/>
      <c r="U15" s="107"/>
      <c r="V15" s="108"/>
      <c r="W15" s="108"/>
      <c r="X15" s="109"/>
      <c r="Y15" s="108"/>
      <c r="Z15" s="111"/>
      <c r="AA15" s="108"/>
      <c r="AB15" s="108"/>
      <c r="AC15" s="111"/>
      <c r="AE15" s="107"/>
      <c r="AF15" s="108"/>
      <c r="AG15" s="108"/>
      <c r="AH15" s="109"/>
      <c r="AI15" s="108"/>
      <c r="AJ15" s="111"/>
      <c r="AK15" s="108"/>
      <c r="AL15" s="108"/>
      <c r="AM15" s="111"/>
      <c r="AY15" s="115" t="s">
        <v>231</v>
      </c>
      <c r="AZ15" s="97">
        <v>31.422075581737175</v>
      </c>
      <c r="BA15" s="97">
        <v>31.453020615287802</v>
      </c>
      <c r="BB15" s="98">
        <f t="shared" si="16"/>
        <v>-9.838493392773024E-4</v>
      </c>
      <c r="BC15" s="97">
        <v>36.337069004779423</v>
      </c>
      <c r="BD15" s="98">
        <f>AZ15/BC15-1</f>
        <v>-0.13526114124382949</v>
      </c>
      <c r="BE15" s="97">
        <v>129.18575517081533</v>
      </c>
      <c r="BF15" s="97">
        <v>133.28637440032196</v>
      </c>
      <c r="BG15" s="98">
        <f t="shared" si="17"/>
        <v>-3.0765479577008651E-2</v>
      </c>
    </row>
    <row r="16" spans="1:81" s="82" customFormat="1" ht="15.5">
      <c r="J16" s="116"/>
      <c r="K16" s="116"/>
      <c r="L16" s="116"/>
      <c r="M16" s="116"/>
      <c r="N16" s="116"/>
      <c r="O16" s="116"/>
      <c r="P16" s="116"/>
      <c r="Q16" s="116"/>
      <c r="S16" s="116"/>
      <c r="V16" s="117"/>
      <c r="W16" s="117"/>
      <c r="Y16" s="117"/>
      <c r="Z16" s="111"/>
      <c r="AA16" s="117"/>
      <c r="AB16" s="117"/>
      <c r="AC16" s="111"/>
      <c r="AF16" s="118"/>
      <c r="AO16" s="79"/>
      <c r="AP16" s="80"/>
      <c r="AQ16" s="80"/>
      <c r="AR16" s="116"/>
      <c r="AS16" s="80"/>
      <c r="AT16" s="81"/>
      <c r="AU16" s="81"/>
      <c r="AV16" s="81"/>
      <c r="AW16" s="81"/>
    </row>
    <row r="17" spans="1:59" s="82" customFormat="1" ht="15.5">
      <c r="J17" s="111"/>
      <c r="K17" s="79"/>
      <c r="L17" s="80"/>
      <c r="M17" s="80"/>
      <c r="N17" s="81"/>
      <c r="O17" s="80"/>
      <c r="P17" s="81"/>
      <c r="Q17" s="80"/>
      <c r="S17" s="81"/>
      <c r="U17" s="94"/>
      <c r="V17" s="119"/>
      <c r="W17" s="119"/>
      <c r="Y17" s="119"/>
      <c r="AA17" s="119"/>
      <c r="AB17" s="119"/>
      <c r="AE17" s="94"/>
      <c r="AF17" s="119"/>
      <c r="AG17" s="119"/>
      <c r="AI17" s="119"/>
      <c r="AK17" s="119"/>
      <c r="AL17" s="119"/>
      <c r="AO17" s="71"/>
      <c r="AP17" s="89"/>
      <c r="AQ17" s="89"/>
      <c r="AR17" s="90"/>
      <c r="AS17" s="89"/>
      <c r="AT17" s="89"/>
      <c r="AU17" s="89"/>
      <c r="AV17" s="89"/>
      <c r="AW17" s="89"/>
    </row>
    <row r="18" spans="1:59" ht="15.5">
      <c r="A18" s="73"/>
      <c r="B18" s="75"/>
      <c r="C18" s="75"/>
      <c r="D18" s="116"/>
      <c r="E18" s="75"/>
      <c r="F18" s="81"/>
      <c r="G18" s="75"/>
      <c r="H18" s="75"/>
      <c r="I18" s="116"/>
      <c r="K18" s="73"/>
      <c r="L18" s="75"/>
      <c r="M18" s="75"/>
      <c r="N18" s="116"/>
      <c r="O18" s="75"/>
      <c r="P18" s="81"/>
      <c r="Q18" s="75"/>
      <c r="S18" s="116"/>
      <c r="U18" s="73"/>
      <c r="V18" s="75"/>
      <c r="W18" s="75"/>
      <c r="X18" s="116"/>
      <c r="Y18" s="75"/>
      <c r="Z18" s="81"/>
      <c r="AA18" s="75"/>
      <c r="AB18" s="75"/>
      <c r="AC18" s="116"/>
      <c r="AE18" s="73"/>
      <c r="AF18" s="75"/>
      <c r="AG18" s="75"/>
      <c r="AH18" s="116"/>
      <c r="AI18" s="75"/>
      <c r="AJ18" s="81"/>
      <c r="AK18" s="75"/>
      <c r="AL18" s="75"/>
      <c r="AM18" s="116"/>
      <c r="AO18" s="73"/>
      <c r="AP18" s="75"/>
      <c r="AQ18" s="75"/>
      <c r="AR18" s="116"/>
      <c r="AS18" s="75"/>
      <c r="AT18" s="81"/>
      <c r="AU18" s="75"/>
      <c r="AV18" s="75"/>
      <c r="AW18" s="116"/>
      <c r="AY18" s="73"/>
      <c r="AZ18" s="75"/>
      <c r="BA18" s="75"/>
      <c r="BB18" s="116"/>
      <c r="BC18" s="75"/>
      <c r="BD18" s="81"/>
      <c r="BE18" s="75"/>
      <c r="BF18" s="75"/>
      <c r="BG18" s="116"/>
    </row>
    <row r="19" spans="1:59" ht="15.5">
      <c r="B19" s="75"/>
      <c r="C19" s="75"/>
      <c r="D19" s="116"/>
      <c r="E19" s="75"/>
      <c r="F19" s="81"/>
      <c r="G19" s="75"/>
      <c r="H19" s="75"/>
      <c r="I19" s="116"/>
      <c r="L19" s="75"/>
      <c r="M19" s="75"/>
      <c r="N19" s="116"/>
      <c r="O19" s="75"/>
      <c r="P19" s="81"/>
      <c r="Q19" s="75"/>
      <c r="S19" s="116"/>
      <c r="U19" s="71"/>
      <c r="V19" s="75"/>
      <c r="W19" s="75"/>
      <c r="X19" s="116"/>
      <c r="Y19" s="75"/>
      <c r="Z19" s="81"/>
      <c r="AA19" s="75"/>
      <c r="AB19" s="75"/>
      <c r="AC19" s="116"/>
      <c r="AE19" s="71"/>
      <c r="AF19" s="75"/>
      <c r="AG19" s="75"/>
      <c r="AH19" s="116"/>
      <c r="AI19" s="75"/>
      <c r="AJ19" s="81"/>
      <c r="AK19" s="75"/>
      <c r="AL19" s="75"/>
      <c r="AM19" s="116"/>
      <c r="AO19" s="71"/>
      <c r="AP19" s="75"/>
      <c r="AQ19" s="75"/>
      <c r="AR19" s="116"/>
      <c r="AS19" s="75"/>
      <c r="AT19" s="81"/>
      <c r="AU19" s="75"/>
      <c r="AV19" s="75"/>
      <c r="AW19" s="116"/>
      <c r="AY19" s="71"/>
      <c r="AZ19" s="75"/>
      <c r="BA19" s="75"/>
      <c r="BB19" s="116"/>
      <c r="BC19" s="75"/>
      <c r="BD19" s="81"/>
      <c r="BE19" s="75"/>
      <c r="BF19" s="75"/>
      <c r="BG19" s="116"/>
    </row>
    <row r="20" spans="1:59">
      <c r="A20"/>
      <c r="B20" s="120"/>
      <c r="C20" s="120"/>
      <c r="D20" s="120"/>
      <c r="E20" s="120"/>
      <c r="G20" s="120"/>
      <c r="H20" s="120"/>
      <c r="K20"/>
      <c r="L20" s="120"/>
      <c r="M20" s="120"/>
      <c r="N20" s="120"/>
      <c r="O20" s="120"/>
      <c r="Q20" s="120"/>
      <c r="V20" s="120"/>
      <c r="W20" s="120"/>
      <c r="X20" s="120"/>
      <c r="Y20" s="120"/>
      <c r="Z20" s="71"/>
      <c r="AA20" s="120"/>
      <c r="AB20" s="120"/>
      <c r="AC20" s="71"/>
      <c r="AF20" s="120"/>
      <c r="AG20" s="120"/>
      <c r="AH20" s="120"/>
      <c r="AI20" s="120"/>
      <c r="AJ20" s="71"/>
      <c r="AK20" s="120"/>
      <c r="AL20" s="120"/>
      <c r="AM20" s="71"/>
      <c r="AP20" s="120"/>
      <c r="AQ20" s="120"/>
      <c r="AR20" s="120"/>
      <c r="AS20" s="120"/>
      <c r="AT20" s="71"/>
      <c r="AU20" s="120"/>
      <c r="AV20" s="120"/>
      <c r="AW20" s="71"/>
      <c r="AZ20" s="120"/>
      <c r="BA20" s="120"/>
      <c r="BB20" s="120"/>
      <c r="BC20" s="120"/>
      <c r="BD20" s="71"/>
      <c r="BE20" s="120"/>
      <c r="BF20" s="120"/>
      <c r="BG20" s="71"/>
    </row>
    <row r="21" spans="1:59">
      <c r="A21"/>
      <c r="B21" s="121"/>
      <c r="C21" s="121"/>
      <c r="E21" s="121"/>
      <c r="G21" s="121"/>
      <c r="H21" s="121"/>
    </row>
    <row r="22" spans="1:59">
      <c r="B22" s="121"/>
      <c r="C22" s="121"/>
      <c r="E22" s="121"/>
      <c r="G22" s="121"/>
      <c r="H22" s="121"/>
    </row>
    <row r="23" spans="1:59" ht="15.5">
      <c r="B23" s="75"/>
      <c r="C23" s="75"/>
      <c r="E23" s="75"/>
      <c r="G23" s="75"/>
      <c r="H23" s="75"/>
      <c r="AP23" s="70"/>
      <c r="AQ23" s="70"/>
      <c r="AR23" s="84"/>
      <c r="AS23" s="70"/>
      <c r="AT23" s="84"/>
      <c r="AU23" s="70"/>
      <c r="AV23" s="70"/>
      <c r="AW23" s="8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MOFSL Data</vt:lpstr>
      <vt:lpstr>Summary BS</vt:lpstr>
      <vt:lpstr>Entity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Pratik Bhandari</dc:creator>
  <cp:lastModifiedBy>Pratik Bhandari</cp:lastModifiedBy>
  <cp:lastPrinted>2024-04-26T11:36:23Z</cp:lastPrinted>
  <dcterms:created xsi:type="dcterms:W3CDTF">2024-01-22T07:02:38Z</dcterms:created>
  <dcterms:modified xsi:type="dcterms:W3CDTF">2024-04-26T15:25:03Z</dcterms:modified>
</cp:coreProperties>
</file>