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09.200\Corp-Plan\Chetan\Q3FY24\Q3 Earning Presentation\"/>
    </mc:Choice>
  </mc:AlternateContent>
  <bookViews>
    <workbookView xWindow="0" yWindow="0" windowWidth="19200" windowHeight="6930" activeTab="2"/>
  </bookViews>
  <sheets>
    <sheet name="MOFSL Data" sheetId="1" r:id="rId1"/>
    <sheet name="Data Sheet for ARR &amp; TBR" sheetId="2" r:id="rId2"/>
    <sheet name="Exchange Reco" sheetId="6" r:id="rId3"/>
    <sheet name="Summary BS" sheetId="4" r:id="rId4"/>
    <sheet name="Entity PL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4" i="1" l="1"/>
  <c r="F54" i="1"/>
  <c r="E54" i="1"/>
  <c r="D54" i="1"/>
  <c r="C54" i="1"/>
  <c r="B54" i="1"/>
  <c r="G53" i="1"/>
  <c r="F53" i="1"/>
  <c r="E53" i="1"/>
  <c r="D53" i="1"/>
  <c r="C53" i="1"/>
  <c r="B53" i="1"/>
  <c r="G52" i="1"/>
  <c r="F52" i="1"/>
  <c r="E52" i="1"/>
  <c r="D52" i="1"/>
  <c r="C52" i="1"/>
  <c r="B52" i="1"/>
  <c r="H54" i="1"/>
  <c r="H53" i="1"/>
  <c r="H52" i="1"/>
  <c r="I16" i="5" l="1"/>
  <c r="BG15" i="5"/>
  <c r="BD15" i="5"/>
  <c r="AW15" i="5"/>
  <c r="AT15" i="5"/>
  <c r="F15" i="5"/>
  <c r="D15" i="5"/>
  <c r="AW14" i="5"/>
  <c r="I14" i="5"/>
  <c r="F14" i="5"/>
  <c r="D14" i="5"/>
  <c r="BF14" i="5"/>
  <c r="BE14" i="5"/>
  <c r="BD13" i="5"/>
  <c r="BB13" i="5"/>
  <c r="AU13" i="5"/>
  <c r="AS13" i="5"/>
  <c r="I13" i="5"/>
  <c r="F13" i="5"/>
  <c r="BG12" i="5"/>
  <c r="AS12" i="5"/>
  <c r="AM12" i="5"/>
  <c r="AC12" i="5"/>
  <c r="S12" i="5"/>
  <c r="I12" i="5"/>
  <c r="BF11" i="5"/>
  <c r="BG11" i="5" s="1"/>
  <c r="BE11" i="5"/>
  <c r="AZ11" i="5"/>
  <c r="AJ11" i="5"/>
  <c r="AH11" i="5"/>
  <c r="X11" i="5"/>
  <c r="P11" i="5"/>
  <c r="N11" i="5"/>
  <c r="E10" i="5"/>
  <c r="D11" i="5"/>
  <c r="BG10" i="5"/>
  <c r="BD10" i="5"/>
  <c r="BB10" i="5"/>
  <c r="AI10" i="5"/>
  <c r="C10" i="5"/>
  <c r="BG9" i="5"/>
  <c r="BA11" i="5"/>
  <c r="BD9" i="5"/>
  <c r="AS9" i="5"/>
  <c r="AM9" i="5"/>
  <c r="AJ9" i="5"/>
  <c r="AC9" i="5"/>
  <c r="AQ13" i="5"/>
  <c r="S9" i="5"/>
  <c r="P9" i="5"/>
  <c r="I9" i="5"/>
  <c r="F9" i="5"/>
  <c r="AH8" i="5"/>
  <c r="AQ12" i="5"/>
  <c r="X8" i="5"/>
  <c r="S8" i="5"/>
  <c r="P8" i="5"/>
  <c r="N8" i="5"/>
  <c r="I8" i="5"/>
  <c r="F8" i="5"/>
  <c r="D8" i="5"/>
  <c r="BG7" i="5"/>
  <c r="BD7" i="5"/>
  <c r="BB7" i="5"/>
  <c r="AU7" i="5"/>
  <c r="AP7" i="5"/>
  <c r="AV11" i="5"/>
  <c r="AK10" i="5"/>
  <c r="AJ7" i="5"/>
  <c r="AC7" i="5"/>
  <c r="AP11" i="5"/>
  <c r="S7" i="5"/>
  <c r="P7" i="5"/>
  <c r="N7" i="5"/>
  <c r="AZ6" i="5"/>
  <c r="AV6" i="5"/>
  <c r="AU6" i="5"/>
  <c r="AM6" i="5"/>
  <c r="AS10" i="5"/>
  <c r="X6" i="5"/>
  <c r="AV10" i="5"/>
  <c r="P6" i="5"/>
  <c r="N6" i="5"/>
  <c r="I6" i="5"/>
  <c r="F6" i="5"/>
  <c r="BG5" i="5"/>
  <c r="BD5" i="5"/>
  <c r="BB5" i="5"/>
  <c r="AS5" i="5"/>
  <c r="AQ5" i="5"/>
  <c r="AP5" i="5"/>
  <c r="AM5" i="5"/>
  <c r="AG10" i="5"/>
  <c r="X5" i="5"/>
  <c r="P5" i="5"/>
  <c r="N5" i="5"/>
  <c r="I5" i="5"/>
  <c r="F5" i="5"/>
  <c r="D5" i="5"/>
  <c r="BF6" i="5"/>
  <c r="BG4" i="5"/>
  <c r="BC6" i="5"/>
  <c r="BC8" i="5" s="1"/>
  <c r="BC12" i="5" s="1"/>
  <c r="BC14" i="5" s="1"/>
  <c r="AP6" i="5"/>
  <c r="AP4" i="5" s="1"/>
  <c r="AS7" i="5"/>
  <c r="AQ7" i="5"/>
  <c r="X4" i="5"/>
  <c r="N4" i="5"/>
  <c r="AT7" i="5" l="1"/>
  <c r="AS11" i="5"/>
  <c r="Z7" i="5"/>
  <c r="AU12" i="5"/>
  <c r="AC8" i="5"/>
  <c r="BF8" i="5"/>
  <c r="AR5" i="5"/>
  <c r="AV9" i="5"/>
  <c r="AB10" i="5"/>
  <c r="AT11" i="5"/>
  <c r="AM8" i="5"/>
  <c r="AV12" i="5"/>
  <c r="AW12" i="5" s="1"/>
  <c r="D4" i="5"/>
  <c r="F4" i="5"/>
  <c r="AH6" i="5"/>
  <c r="AJ6" i="5"/>
  <c r="F7" i="5"/>
  <c r="D7" i="5"/>
  <c r="BA6" i="5"/>
  <c r="BB4" i="5"/>
  <c r="D9" i="5"/>
  <c r="BB9" i="5"/>
  <c r="Y10" i="5"/>
  <c r="P4" i="5"/>
  <c r="AJ4" i="5"/>
  <c r="Z5" i="5"/>
  <c r="AC6" i="5"/>
  <c r="BE6" i="5"/>
  <c r="BE8" i="5" s="1"/>
  <c r="AQ11" i="5"/>
  <c r="AJ8" i="5"/>
  <c r="AV13" i="5"/>
  <c r="AW13" i="5" s="1"/>
  <c r="BC11" i="5"/>
  <c r="H10" i="5"/>
  <c r="S11" i="5"/>
  <c r="AU11" i="5"/>
  <c r="I15" i="5"/>
  <c r="D16" i="5"/>
  <c r="F16" i="5"/>
  <c r="AT14" i="5"/>
  <c r="S5" i="5"/>
  <c r="Q10" i="5"/>
  <c r="AF10" i="5"/>
  <c r="AJ5" i="5"/>
  <c r="AP10" i="5"/>
  <c r="AT10" i="5" s="1"/>
  <c r="AP13" i="5"/>
  <c r="AT13" i="5" s="1"/>
  <c r="Z9" i="5"/>
  <c r="AS8" i="5"/>
  <c r="O10" i="5"/>
  <c r="BD11" i="5"/>
  <c r="Z12" i="5"/>
  <c r="X12" i="5"/>
  <c r="BG14" i="5"/>
  <c r="AR14" i="5"/>
  <c r="AU5" i="5"/>
  <c r="AU4" i="5" s="1"/>
  <c r="R10" i="5"/>
  <c r="AW6" i="5"/>
  <c r="AH9" i="5"/>
  <c r="B10" i="5"/>
  <c r="Z11" i="5"/>
  <c r="D13" i="5"/>
  <c r="S4" i="5"/>
  <c r="BD4" i="5"/>
  <c r="AH5" i="5"/>
  <c r="AV5" i="5"/>
  <c r="BD6" i="5"/>
  <c r="X9" i="5"/>
  <c r="V10" i="5"/>
  <c r="P12" i="5"/>
  <c r="N12" i="5"/>
  <c r="I4" i="5"/>
  <c r="Z4" i="5"/>
  <c r="AH4" i="5"/>
  <c r="W10" i="5"/>
  <c r="AQ9" i="5"/>
  <c r="N9" i="5"/>
  <c r="BB11" i="5"/>
  <c r="AL10" i="5"/>
  <c r="AM10" i="5" s="1"/>
  <c r="F11" i="5"/>
  <c r="AM11" i="5"/>
  <c r="AR7" i="5"/>
  <c r="AS6" i="5"/>
  <c r="AT6" i="5" s="1"/>
  <c r="D6" i="5"/>
  <c r="Z6" i="5"/>
  <c r="AV7" i="5"/>
  <c r="AW7" i="5" s="1"/>
  <c r="G10" i="5"/>
  <c r="AC11" i="5"/>
  <c r="F12" i="5"/>
  <c r="D12" i="5"/>
  <c r="AP12" i="5"/>
  <c r="AT12" i="5" s="1"/>
  <c r="AC5" i="5"/>
  <c r="AU9" i="5"/>
  <c r="AT5" i="5"/>
  <c r="S6" i="5"/>
  <c r="AQ6" i="5"/>
  <c r="AR6" i="5" s="1"/>
  <c r="X7" i="5"/>
  <c r="Z8" i="5"/>
  <c r="AZ8" i="5"/>
  <c r="AP9" i="5"/>
  <c r="L10" i="5"/>
  <c r="AA10" i="5"/>
  <c r="AC10" i="5" s="1"/>
  <c r="AU10" i="5"/>
  <c r="AW10" i="5" s="1"/>
  <c r="I11" i="5"/>
  <c r="AJ12" i="5"/>
  <c r="AH12" i="5"/>
  <c r="BG13" i="5"/>
  <c r="BB15" i="5"/>
  <c r="AM4" i="5"/>
  <c r="M10" i="5"/>
  <c r="AC4" i="5"/>
  <c r="AQ10" i="5"/>
  <c r="I7" i="5"/>
  <c r="AR15" i="5"/>
  <c r="AR13" i="5" l="1"/>
  <c r="AR12" i="5"/>
  <c r="AS4" i="5"/>
  <c r="I10" i="5"/>
  <c r="AW9" i="5"/>
  <c r="AV8" i="5"/>
  <c r="AR11" i="5"/>
  <c r="AQ4" i="5"/>
  <c r="AU8" i="5"/>
  <c r="AQ8" i="5"/>
  <c r="AR9" i="5"/>
  <c r="AW5" i="5"/>
  <c r="AV4" i="5"/>
  <c r="AJ10" i="5"/>
  <c r="AH10" i="5"/>
  <c r="AW11" i="5"/>
  <c r="P10" i="5"/>
  <c r="N10" i="5"/>
  <c r="F10" i="5"/>
  <c r="D10" i="5"/>
  <c r="S10" i="5"/>
  <c r="BG8" i="5"/>
  <c r="AT9" i="5"/>
  <c r="AP8" i="5"/>
  <c r="BA8" i="5"/>
  <c r="BB6" i="5"/>
  <c r="BG6" i="5"/>
  <c r="BD8" i="5"/>
  <c r="AZ12" i="5"/>
  <c r="AR10" i="5"/>
  <c r="AT4" i="5"/>
  <c r="X10" i="5"/>
  <c r="Z10" i="5"/>
  <c r="AR8" i="5" l="1"/>
  <c r="AW8" i="5"/>
  <c r="BA12" i="5"/>
  <c r="BB8" i="5"/>
  <c r="AW4" i="5"/>
  <c r="AT8" i="5"/>
  <c r="AR4" i="5"/>
  <c r="BD12" i="5"/>
  <c r="AZ14" i="5"/>
  <c r="BD14" i="5" l="1"/>
  <c r="BA14" i="5"/>
  <c r="BB12" i="5"/>
  <c r="BB14" i="5" l="1"/>
  <c r="F56" i="6" l="1"/>
  <c r="F65" i="6" s="1"/>
  <c r="F2" i="6"/>
  <c r="E56" i="6"/>
  <c r="E65" i="6" s="1"/>
  <c r="E18" i="6"/>
  <c r="D25" i="6"/>
  <c r="C18" i="6"/>
  <c r="C25" i="6"/>
  <c r="C80" i="6"/>
  <c r="D45" i="6" l="1"/>
  <c r="B18" i="6"/>
  <c r="F46" i="6"/>
  <c r="D48" i="6"/>
  <c r="D80" i="6"/>
  <c r="E48" i="6"/>
  <c r="E70" i="6"/>
  <c r="E69" i="6"/>
  <c r="E50" i="6"/>
  <c r="E66" i="6" s="1"/>
  <c r="F18" i="6"/>
  <c r="F48" i="6"/>
  <c r="F44" i="6"/>
  <c r="C45" i="6"/>
  <c r="D59" i="6"/>
  <c r="D67" i="6"/>
  <c r="E72" i="6"/>
  <c r="C72" i="6"/>
  <c r="F72" i="6"/>
  <c r="C43" i="6"/>
  <c r="C48" i="6"/>
  <c r="D72" i="6"/>
  <c r="E44" i="6"/>
  <c r="C2" i="6"/>
  <c r="C34" i="6"/>
  <c r="D43" i="6"/>
  <c r="E2" i="6"/>
  <c r="F10" i="6"/>
  <c r="F23" i="6" s="1"/>
  <c r="F32" i="6" s="1"/>
  <c r="F42" i="6" s="1"/>
  <c r="C56" i="6"/>
  <c r="C65" i="6" s="1"/>
  <c r="D2" i="6"/>
  <c r="D18" i="6"/>
  <c r="D34" i="6"/>
  <c r="D47" i="6"/>
  <c r="E34" i="6"/>
  <c r="E43" i="6"/>
  <c r="E80" i="6"/>
  <c r="F43" i="6"/>
  <c r="F34" i="6"/>
  <c r="F70" i="6"/>
  <c r="F69" i="6"/>
  <c r="F50" i="6"/>
  <c r="F66" i="6" s="1"/>
  <c r="E47" i="6"/>
  <c r="D44" i="6"/>
  <c r="E45" i="6"/>
  <c r="C47" i="6"/>
  <c r="D10" i="6"/>
  <c r="F47" i="6"/>
  <c r="F45" i="6"/>
  <c r="C46" i="6"/>
  <c r="C70" i="6"/>
  <c r="D46" i="6"/>
  <c r="E25" i="6"/>
  <c r="E46" i="6"/>
  <c r="F25" i="6"/>
  <c r="F80" i="6"/>
  <c r="D69" i="6"/>
  <c r="D70" i="6"/>
  <c r="D56" i="6"/>
  <c r="D65" i="6" s="1"/>
  <c r="D50" i="6"/>
  <c r="D66" i="6" s="1"/>
  <c r="C69" i="6"/>
  <c r="C50" i="6"/>
  <c r="C66" i="6" s="1"/>
  <c r="B2" i="6"/>
  <c r="B44" i="6"/>
  <c r="B69" i="6"/>
  <c r="D53" i="6" l="1"/>
  <c r="D68" i="6"/>
  <c r="E10" i="6"/>
  <c r="E23" i="6" s="1"/>
  <c r="E32" i="6" s="1"/>
  <c r="E42" i="6" s="1"/>
  <c r="C68" i="6"/>
  <c r="C53" i="6"/>
  <c r="C10" i="6"/>
  <c r="C23" i="6" s="1"/>
  <c r="C32" i="6" s="1"/>
  <c r="C42" i="6" s="1"/>
  <c r="E59" i="6"/>
  <c r="E67" i="6"/>
  <c r="E64" i="6" s="1"/>
  <c r="D23" i="6"/>
  <c r="D32" i="6" s="1"/>
  <c r="D42" i="6" s="1"/>
  <c r="B68" i="6"/>
  <c r="B53" i="6"/>
  <c r="F59" i="6"/>
  <c r="F67" i="6"/>
  <c r="B72" i="6"/>
  <c r="C59" i="6"/>
  <c r="C67" i="6"/>
  <c r="F53" i="6"/>
  <c r="F68" i="6"/>
  <c r="C44" i="6"/>
  <c r="D64" i="6"/>
  <c r="E53" i="6"/>
  <c r="E68" i="6"/>
  <c r="B46" i="6"/>
  <c r="B10" i="6"/>
  <c r="B23" i="6" s="1"/>
  <c r="B67" i="6" l="1"/>
  <c r="C64" i="6"/>
  <c r="F64" i="6"/>
  <c r="B48" i="6" l="1"/>
  <c r="B45" i="6"/>
  <c r="B70" i="6" l="1"/>
  <c r="B59" i="6"/>
  <c r="B25" i="6" l="1"/>
  <c r="B32" i="6" s="1"/>
  <c r="B43" i="6"/>
  <c r="B56" i="6" l="1"/>
  <c r="B65" i="6" s="1"/>
  <c r="B80" i="6" l="1"/>
  <c r="B50" i="6" l="1"/>
  <c r="B66" i="6" s="1"/>
  <c r="B64" i="6" s="1"/>
  <c r="B47" i="6" l="1"/>
  <c r="B34" i="6"/>
  <c r="B42" i="6" s="1"/>
  <c r="H80" i="6" l="1"/>
  <c r="G80" i="6"/>
  <c r="H72" i="6"/>
  <c r="G72" i="6"/>
  <c r="H70" i="6"/>
  <c r="G70" i="6"/>
  <c r="H69" i="6"/>
  <c r="G69" i="6"/>
  <c r="H68" i="6"/>
  <c r="G68" i="6"/>
  <c r="H67" i="6"/>
  <c r="G67" i="6"/>
  <c r="H66" i="6"/>
  <c r="H59" i="6"/>
  <c r="G59" i="6"/>
  <c r="H56" i="6"/>
  <c r="H65" i="6" s="1"/>
  <c r="H64" i="6" s="1"/>
  <c r="G56" i="6"/>
  <c r="G65" i="6" s="1"/>
  <c r="G64" i="6" s="1"/>
  <c r="H53" i="6"/>
  <c r="G53" i="6"/>
  <c r="H50" i="6"/>
  <c r="G50" i="6"/>
  <c r="G66" i="6" s="1"/>
  <c r="H48" i="6"/>
  <c r="G48" i="6"/>
  <c r="H47" i="6"/>
  <c r="G47" i="6"/>
  <c r="H46" i="6"/>
  <c r="G46" i="6"/>
  <c r="H45" i="6"/>
  <c r="G45" i="6"/>
  <c r="H44" i="6"/>
  <c r="G44" i="6"/>
  <c r="H43" i="6"/>
  <c r="G43" i="6"/>
  <c r="H34" i="6"/>
  <c r="G34" i="6"/>
  <c r="H25" i="6"/>
  <c r="G25" i="6"/>
  <c r="H18" i="6"/>
  <c r="G18" i="6"/>
  <c r="H10" i="6"/>
  <c r="G10" i="6"/>
  <c r="H2" i="6"/>
  <c r="H23" i="6" s="1"/>
  <c r="H32" i="6" s="1"/>
  <c r="H42" i="6" s="1"/>
  <c r="G2" i="6"/>
  <c r="G23" i="6" s="1"/>
  <c r="G32" i="6" s="1"/>
  <c r="G42" i="6" s="1"/>
  <c r="H65" i="1" l="1"/>
</calcChain>
</file>

<file path=xl/sharedStrings.xml><?xml version="1.0" encoding="utf-8"?>
<sst xmlns="http://schemas.openxmlformats.org/spreadsheetml/2006/main" count="527" uniqueCount="298">
  <si>
    <t>FY23</t>
  </si>
  <si>
    <t>FY24</t>
  </si>
  <si>
    <t>Q1FY23</t>
  </si>
  <si>
    <t>Q2FY23</t>
  </si>
  <si>
    <t>Q3FY23</t>
  </si>
  <si>
    <t>Q4FY23</t>
  </si>
  <si>
    <t>Q1FY24</t>
  </si>
  <si>
    <t>Q2FY24</t>
  </si>
  <si>
    <t>MOFSL level</t>
  </si>
  <si>
    <t>INDAS</t>
  </si>
  <si>
    <t>Revenue (in Mn)</t>
  </si>
  <si>
    <t>PBT (in Mn)</t>
  </si>
  <si>
    <t>Operating PAT (in Mn)</t>
  </si>
  <si>
    <t>Reported PAT (in Mn)</t>
  </si>
  <si>
    <t>PAT Margin</t>
  </si>
  <si>
    <t>Total PAT (incl OCI)</t>
  </si>
  <si>
    <t>PAT Breakup on Reported (Rs mn)</t>
  </si>
  <si>
    <t>Broking</t>
  </si>
  <si>
    <t>AMC</t>
  </si>
  <si>
    <t>HFC</t>
  </si>
  <si>
    <t>PE</t>
  </si>
  <si>
    <t>IB</t>
  </si>
  <si>
    <t>Wealth Management</t>
  </si>
  <si>
    <t>Fund Based</t>
  </si>
  <si>
    <t>Inter company &amp; Minority</t>
  </si>
  <si>
    <t>PAT MIX (%)</t>
  </si>
  <si>
    <t>Capital Market</t>
  </si>
  <si>
    <t>Asset Management</t>
  </si>
  <si>
    <t>MOHFL</t>
  </si>
  <si>
    <t>Net worth (in Mn)</t>
  </si>
  <si>
    <t>Gearing ratio</t>
  </si>
  <si>
    <t>Ex-MOHFL Gearing ratio</t>
  </si>
  <si>
    <t>Gross Debt (in Mn)</t>
  </si>
  <si>
    <t>Net Debt (in Mn)</t>
  </si>
  <si>
    <t>Total Assets (in Mn)</t>
  </si>
  <si>
    <t>EBIDTA</t>
  </si>
  <si>
    <t xml:space="preserve">ROE </t>
  </si>
  <si>
    <t>Employees</t>
  </si>
  <si>
    <t>Customers (in mn)</t>
  </si>
  <si>
    <t>AUA (in bn)</t>
  </si>
  <si>
    <t>Broking Biz-</t>
  </si>
  <si>
    <t>Broking Revenue (in mn)</t>
  </si>
  <si>
    <t>Broking PAT (in mn)</t>
  </si>
  <si>
    <t>IB Revenue</t>
  </si>
  <si>
    <t>Total MOSL Broking ADTO (Rs Bn)</t>
  </si>
  <si>
    <t>Total MOSL Cash ADTO (Rs Bn)</t>
  </si>
  <si>
    <t>Total MOSL F&amp;O ADTO (Rs Bn)</t>
  </si>
  <si>
    <t>Total Market Broking ADTO ex-Prop (Rs Bn)</t>
  </si>
  <si>
    <t>Total Market Cash ADTO (Rs Bn)</t>
  </si>
  <si>
    <t>Total Market F&amp;O ADTO (Rs Bn)</t>
  </si>
  <si>
    <t>Total ADTO Market Share (ex-Prop)</t>
  </si>
  <si>
    <t>Total Cash Market Share</t>
  </si>
  <si>
    <t>Total F&amp;O Market Share</t>
  </si>
  <si>
    <t>F&amp;O Premium Market Share</t>
  </si>
  <si>
    <t>NSE Active Clients (in mn)</t>
  </si>
  <si>
    <t>Client Acquisition</t>
  </si>
  <si>
    <t>Retail Employees</t>
  </si>
  <si>
    <t>Retail Clients</t>
  </si>
  <si>
    <t>Active Partners</t>
  </si>
  <si>
    <t>DP AUM (in Rs Bn)</t>
  </si>
  <si>
    <t>Distribution AUM (incl. IAP)</t>
  </si>
  <si>
    <t>IAP</t>
  </si>
  <si>
    <t>MF (Rs bn)</t>
  </si>
  <si>
    <t>PMS (Rs bn)</t>
  </si>
  <si>
    <t>PE/RE</t>
  </si>
  <si>
    <t>AIF</t>
  </si>
  <si>
    <t>Others (Rs bn)</t>
  </si>
  <si>
    <t>Live SIP</t>
  </si>
  <si>
    <t>MTF+LAS+T+5 Book (in bn)</t>
  </si>
  <si>
    <t>Asset Mgmt Biz-</t>
  </si>
  <si>
    <t>PAT (in Mn)</t>
  </si>
  <si>
    <t>Operating Margin</t>
  </si>
  <si>
    <t>AUM AMC (in Bn)</t>
  </si>
  <si>
    <t>AUM MF (in Bn)</t>
  </si>
  <si>
    <t>AUM PMS (in Bn)</t>
  </si>
  <si>
    <t>AIF AUM (Rs Bn)</t>
  </si>
  <si>
    <t>AAUM AMC (in Bn)</t>
  </si>
  <si>
    <t>Alternates share in MOAMC</t>
  </si>
  <si>
    <t>Net Yield - AMC Total</t>
  </si>
  <si>
    <t>SIP Market Share % (AUM) (MO SIP/Industry SIP)</t>
  </si>
  <si>
    <t>SIP Market Share % (Net Flows) (MO SIP/Industry SIP)</t>
  </si>
  <si>
    <t>MF AUM Sourcing Mix</t>
  </si>
  <si>
    <t>Direct</t>
  </si>
  <si>
    <t>NDs</t>
  </si>
  <si>
    <t>MFDs</t>
  </si>
  <si>
    <t>WM+Banks</t>
  </si>
  <si>
    <t>Alternates AUM Sourcing Mix</t>
  </si>
  <si>
    <t>Wealth Biz-</t>
  </si>
  <si>
    <t>Wealth AUM (in Bn)</t>
  </si>
  <si>
    <t>MF</t>
  </si>
  <si>
    <t>PMS</t>
  </si>
  <si>
    <t>Others</t>
  </si>
  <si>
    <t>Net Sales (in Bn)</t>
  </si>
  <si>
    <t>PWM Sales RM</t>
  </si>
  <si>
    <t>RM Vintage (3+ years)</t>
  </si>
  <si>
    <t>Families</t>
  </si>
  <si>
    <t>Private Equity-</t>
  </si>
  <si>
    <t>Fee Earning AUM (Rs Bn)</t>
  </si>
  <si>
    <t>HFC Biz-</t>
  </si>
  <si>
    <t>NII (Rs mn)</t>
  </si>
  <si>
    <t>Total Income (Rs mn)</t>
  </si>
  <si>
    <t>Opex (Rs m)</t>
  </si>
  <si>
    <t>PPoP (Rs mn)</t>
  </si>
  <si>
    <t>PBT (Rs mn)</t>
  </si>
  <si>
    <t>Housing Finance PAT (Rs Mn)</t>
  </si>
  <si>
    <t>Disbursement (Rs Bn)</t>
  </si>
  <si>
    <t>Loan Book (Rs Bn)</t>
  </si>
  <si>
    <t>Yield</t>
  </si>
  <si>
    <t>Cost of Fund</t>
  </si>
  <si>
    <t>Spread</t>
  </si>
  <si>
    <t>NIM</t>
  </si>
  <si>
    <t>Opex to AUM</t>
  </si>
  <si>
    <t>GNPL (Rs mn)</t>
  </si>
  <si>
    <t>NNPL (Rs mn)</t>
  </si>
  <si>
    <t>NPL Provisioning (Rs mn)</t>
  </si>
  <si>
    <t>GNPL%</t>
  </si>
  <si>
    <t>NNPL%</t>
  </si>
  <si>
    <t>Provision Coverage Ratio (%)</t>
  </si>
  <si>
    <t>Cost Income Ratio %</t>
  </si>
  <si>
    <t>Credit cost (%)</t>
  </si>
  <si>
    <t>ECL Provisioning</t>
  </si>
  <si>
    <t>CRAR</t>
  </si>
  <si>
    <t>Collection Efficiency (incl. prepayments)</t>
  </si>
  <si>
    <t>Branches</t>
  </si>
  <si>
    <t>States</t>
  </si>
  <si>
    <t>FOIR</t>
  </si>
  <si>
    <t>LTV</t>
  </si>
  <si>
    <t>ROA</t>
  </si>
  <si>
    <t>Net Worth (in Bn)</t>
  </si>
  <si>
    <t>ROE</t>
  </si>
  <si>
    <t>D/E</t>
  </si>
  <si>
    <t>ROA Tree</t>
  </si>
  <si>
    <t>NII/Total Assets</t>
  </si>
  <si>
    <t>Opex/Total Assets</t>
  </si>
  <si>
    <t>Provision/Total Assets</t>
  </si>
  <si>
    <t>PBT/Total Assets</t>
  </si>
  <si>
    <t>PAT/Total Assets</t>
  </si>
  <si>
    <t>Salaried/ Non salaried</t>
  </si>
  <si>
    <t>53:47</t>
  </si>
  <si>
    <t>52:48</t>
  </si>
  <si>
    <t>51:49</t>
  </si>
  <si>
    <t>50:50</t>
  </si>
  <si>
    <t>Borrowings (mn) as on date</t>
  </si>
  <si>
    <t>Borrowings - Banks</t>
  </si>
  <si>
    <t>Borrowings - NCD</t>
  </si>
  <si>
    <t>Borrowings - NHB</t>
  </si>
  <si>
    <t>Borrowings - Securitization</t>
  </si>
  <si>
    <t>Borrowings-ECB</t>
  </si>
  <si>
    <t>Borrowings-CP</t>
  </si>
  <si>
    <t xml:space="preserve">Disbursement Mix </t>
  </si>
  <si>
    <t>Maharashtra</t>
  </si>
  <si>
    <t>AP &amp; Telangana</t>
  </si>
  <si>
    <t>Rajasthan</t>
  </si>
  <si>
    <t>Madhya Pradesh</t>
  </si>
  <si>
    <t>Tamil Nadu</t>
  </si>
  <si>
    <t>Karnataka</t>
  </si>
  <si>
    <t>Haryana</t>
  </si>
  <si>
    <t>Chattisgarh</t>
  </si>
  <si>
    <t>Gujarat</t>
  </si>
  <si>
    <t>Credit Rating</t>
  </si>
  <si>
    <t>Crisil Rating</t>
  </si>
  <si>
    <t>AA (Stable)</t>
  </si>
  <si>
    <t>ICRA Rating</t>
  </si>
  <si>
    <t>AA-(Stable)</t>
  </si>
  <si>
    <t>India Rating</t>
  </si>
  <si>
    <t>Fund Based Biz-</t>
  </si>
  <si>
    <t>Fund Based Revenue (Rs Mn)</t>
  </si>
  <si>
    <t>Fund Based PAT (Rs Mn)</t>
  </si>
  <si>
    <t>Total Investments (in Bn) (incl. liquid)</t>
  </si>
  <si>
    <t>Equity Investments incl. Alternate Funds (in Bn)</t>
  </si>
  <si>
    <t>At cost</t>
  </si>
  <si>
    <t>MTM</t>
  </si>
  <si>
    <t>MF+Alternates (in Bn)</t>
  </si>
  <si>
    <t>PE+RE (in Bn)</t>
  </si>
  <si>
    <t>Equity Shares incl. AU Finance (in Bn)</t>
  </si>
  <si>
    <t>Particulars (Rs.mn)</t>
  </si>
  <si>
    <t>Capital Markets (Broking, Distribution &amp; IB)</t>
  </si>
  <si>
    <t>(a) Interest income</t>
  </si>
  <si>
    <t>(b) Dividend income</t>
  </si>
  <si>
    <t>(c) Rental income</t>
  </si>
  <si>
    <t>(d) Fees and commission income</t>
  </si>
  <si>
    <t>(e) Net gain on fair value changes</t>
  </si>
  <si>
    <t xml:space="preserve">(f) Other operating income </t>
  </si>
  <si>
    <t>Asset and Wealth Management</t>
  </si>
  <si>
    <t>Housing Finance</t>
  </si>
  <si>
    <t xml:space="preserve">Total Revenue </t>
  </si>
  <si>
    <t>Intercompany</t>
  </si>
  <si>
    <t>Total Revenue after Intercompany</t>
  </si>
  <si>
    <t>Fund Base</t>
  </si>
  <si>
    <t>Total Revenue after Intercompany &amp; Fund Base</t>
  </si>
  <si>
    <t>Operating Expense</t>
  </si>
  <si>
    <t>(b) Fees and commission expense</t>
  </si>
  <si>
    <t>Employee Expense</t>
  </si>
  <si>
    <t>(d) Employee benefits expense</t>
  </si>
  <si>
    <t>Interest Expense</t>
  </si>
  <si>
    <t>(a) Finance costs</t>
  </si>
  <si>
    <t>Other Expense</t>
  </si>
  <si>
    <t>(c) Impairment on financial instruments</t>
  </si>
  <si>
    <t>(e) Depreciation and amortization expense</t>
  </si>
  <si>
    <t>(f) Other expenses</t>
  </si>
  <si>
    <t xml:space="preserve">Total Expenses </t>
  </si>
  <si>
    <t>Total Expenses including Fund Base</t>
  </si>
  <si>
    <t>Particulars</t>
  </si>
  <si>
    <t>Net worth</t>
  </si>
  <si>
    <t>Borrowings</t>
  </si>
  <si>
    <t>Home finance</t>
  </si>
  <si>
    <t>Other Group</t>
  </si>
  <si>
    <t>CP</t>
  </si>
  <si>
    <t>NCD</t>
  </si>
  <si>
    <t>Other</t>
  </si>
  <si>
    <t>Minority</t>
  </si>
  <si>
    <t>DTL</t>
  </si>
  <si>
    <t>Total Liabilities</t>
  </si>
  <si>
    <t>Fixed Assets</t>
  </si>
  <si>
    <t>Investments</t>
  </si>
  <si>
    <t>Liquid</t>
  </si>
  <si>
    <t>AU</t>
  </si>
  <si>
    <t>RE</t>
  </si>
  <si>
    <t>SR</t>
  </si>
  <si>
    <t>Direct equity</t>
  </si>
  <si>
    <t>Others(Debentures)</t>
  </si>
  <si>
    <t>Loan &amp; Advances</t>
  </si>
  <si>
    <t>Net Current assets</t>
  </si>
  <si>
    <t>Assets</t>
  </si>
  <si>
    <t>Cash and Bank</t>
  </si>
  <si>
    <t>Broking FD</t>
  </si>
  <si>
    <t>Broking FD Int</t>
  </si>
  <si>
    <t>Broking Bank</t>
  </si>
  <si>
    <t>Receivables</t>
  </si>
  <si>
    <t>MOFSL(including T+5)</t>
  </si>
  <si>
    <t>MOCBPL</t>
  </si>
  <si>
    <t>Other Fin Assets</t>
  </si>
  <si>
    <t xml:space="preserve">Exchange Deposit </t>
  </si>
  <si>
    <t>Current tax assets</t>
  </si>
  <si>
    <t>Other Non-Fin Assets</t>
  </si>
  <si>
    <t>Liabilities</t>
  </si>
  <si>
    <t>Payables</t>
  </si>
  <si>
    <t>Broking - Client</t>
  </si>
  <si>
    <t>Broking - Others</t>
  </si>
  <si>
    <t>Other Fin liab</t>
  </si>
  <si>
    <t>Broking - Margin Money</t>
  </si>
  <si>
    <t>Current tax liab</t>
  </si>
  <si>
    <t>Provisions</t>
  </si>
  <si>
    <t>Other Non-Fin Liab</t>
  </si>
  <si>
    <t>Total Assets</t>
  </si>
  <si>
    <t>Q3FY24</t>
  </si>
  <si>
    <t>Delhi &amp; UP</t>
  </si>
  <si>
    <t>48:52</t>
  </si>
  <si>
    <t>Particulars (Amt in Mn., unless specified)</t>
  </si>
  <si>
    <t>YoY</t>
  </si>
  <si>
    <t>QoQ</t>
  </si>
  <si>
    <t>Annual Recurring Revenue (ARR)</t>
  </si>
  <si>
    <t>Net Brokerage Income</t>
  </si>
  <si>
    <t>Net Distribution Income</t>
  </si>
  <si>
    <t>Net Interest Income</t>
  </si>
  <si>
    <t>Other Operating Income</t>
  </si>
  <si>
    <t>ARR Assets</t>
  </si>
  <si>
    <t>Asset &amp; Wealth Management</t>
  </si>
  <si>
    <t>AMC (Management Fees)</t>
  </si>
  <si>
    <t>PE (Management Fees + Distribution)</t>
  </si>
  <si>
    <t>Wealth (Distribution)</t>
  </si>
  <si>
    <t>Transaction Bearing Revenue (TBR)</t>
  </si>
  <si>
    <t>TBR Assets</t>
  </si>
  <si>
    <t>Wealth</t>
  </si>
  <si>
    <t>ARR as % of Total Revenue</t>
  </si>
  <si>
    <t>ARR Assets (Amt in Bn.)</t>
  </si>
  <si>
    <t>Retention</t>
  </si>
  <si>
    <t>Capital Markets</t>
  </si>
  <si>
    <t>Particulars (Rs mn)</t>
  </si>
  <si>
    <t>YoY (%)</t>
  </si>
  <si>
    <t>QoQ%</t>
  </si>
  <si>
    <t>9MFY24</t>
  </si>
  <si>
    <t>9MFY23</t>
  </si>
  <si>
    <t>YoY%</t>
  </si>
  <si>
    <t>Total Revenues</t>
  </si>
  <si>
    <t>Interest income</t>
  </si>
  <si>
    <t>Brokerage</t>
  </si>
  <si>
    <t>Employee Cost</t>
  </si>
  <si>
    <t>Interest expense</t>
  </si>
  <si>
    <t>Distribution</t>
  </si>
  <si>
    <t>Fees &amp; Commission Expense</t>
  </si>
  <si>
    <t>Net Interest Income (NII)</t>
  </si>
  <si>
    <t>Interest</t>
  </si>
  <si>
    <t>-</t>
  </si>
  <si>
    <t>D&amp;A</t>
  </si>
  <si>
    <t>Total Expense</t>
  </si>
  <si>
    <t>Total Income</t>
  </si>
  <si>
    <t>Operating Cost</t>
  </si>
  <si>
    <t>Total Expenses</t>
  </si>
  <si>
    <t xml:space="preserve"> - Employee Cost</t>
  </si>
  <si>
    <t xml:space="preserve">PBT  </t>
  </si>
  <si>
    <t xml:space="preserve"> - Other Cost</t>
  </si>
  <si>
    <t>Fee Sharing</t>
  </si>
  <si>
    <t>PAT</t>
  </si>
  <si>
    <t>PPOP</t>
  </si>
  <si>
    <t>Provisioning/Write off</t>
  </si>
  <si>
    <t>PBT</t>
  </si>
  <si>
    <t xml:space="preserve">PAT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</si>
</sst>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9">
    <numFmt numFmtId="41" formatCode="_ * #,##0_ ;_ * \-#,##0_ ;_ * &quot;-&quot;_ ;_ @_ "/>
    <numFmt numFmtId="43" formatCode="_ * #,##0.00_ ;_ * \-#,##0.00_ ;_ * &quot;-&quot;??_ ;_ @_ "/>
    <numFmt numFmtId="164" formatCode="_(* #,##0_);_(* \(#,##0\);_(* &quot;-&quot;??_);_(@_)"/>
    <numFmt numFmtId="165" formatCode="[$-409]mmm\-yy;@"/>
    <numFmt numFmtId="166" formatCode="_-* #,##0.00_-;\-* #,##0.00_-;_-* &quot;-&quot;??_-;_-@_-"/>
    <numFmt numFmtId="167" formatCode="0.0%"/>
    <numFmt numFmtId="168" formatCode="0.0"/>
    <numFmt numFmtId="169" formatCode="_(* #,##0_);_(* \(#,##0\);_(* &quot;&quot;_);_(@_)"/>
    <numFmt numFmtId="170" formatCode="0.00_);\(0.00\);0.00"/>
    <numFmt numFmtId="171" formatCode="&quot;$&quot;#,##0\ ;\(&quot;$&quot;#,##0\)"/>
    <numFmt numFmtId="172" formatCode="_([$€-2]* #,##0.00_);_([$€-2]* \(#,##0.00\);_([$€-2]* &quot;-&quot;??_)"/>
    <numFmt numFmtId="173" formatCode="#,##0.0000\ ;\(#,##0.0000\)"/>
    <numFmt numFmtId="174" formatCode="#,##0.0_);\(#,##0.0\)"/>
    <numFmt numFmtId="175" formatCode="#,##0_);[Magenta]\(#,##0\)"/>
    <numFmt numFmtId="176" formatCode="0.00_);\(0.00\);0.00_)"/>
    <numFmt numFmtId="177" formatCode="#,##0;\(#,##0\)"/>
    <numFmt numFmtId="178" formatCode="0.00_)"/>
    <numFmt numFmtId="179" formatCode="0.00\%;\-0.00\%;0.00\%"/>
    <numFmt numFmtId="180" formatCode="\+#,##0;\-#,##0"/>
    <numFmt numFmtId="181" formatCode="0.00;\-0.00;0.00"/>
    <numFmt numFmtId="182" formatCode="0.00\x;\-0.00\x;0.00\x"/>
    <numFmt numFmtId="183" formatCode="##0.00000"/>
    <numFmt numFmtId="184" formatCode="General;\-General;General;"/>
    <numFmt numFmtId="185" formatCode="#,##0.000\ ;\(#,##0.000\)"/>
    <numFmt numFmtId="186" formatCode="#,##0.00\ ;\(#,##0.00\)"/>
    <numFmt numFmtId="187" formatCode="#,##0.0"/>
    <numFmt numFmtId="188" formatCode="_(* #,##0.0_);_(* \(#,##0.0\);_(* &quot;-&quot;??_);_(@_)"/>
    <numFmt numFmtId="189" formatCode="[$-F800]dddd\,\ mmmm\ dd\,\ yyyy"/>
    <numFmt numFmtId="190" formatCode="_ * #,##0_ ;_ * \-#,##0_ ;_ * &quot;-&quot;??_ ;_ @_ "/>
  </numFmts>
  <fonts count="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name val="Zurich BT"/>
    </font>
    <font>
      <sz val="10"/>
      <color indexed="8"/>
      <name val="Arial"/>
      <family val="2"/>
    </font>
    <font>
      <sz val="9"/>
      <name val="Helvetica 45 Light"/>
    </font>
    <font>
      <b/>
      <sz val="10"/>
      <name val="Helvetica"/>
      <family val="2"/>
    </font>
    <font>
      <b/>
      <sz val="6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8"/>
      <name val="Times New Roman"/>
      <family val="1"/>
    </font>
    <font>
      <sz val="8"/>
      <color indexed="12"/>
      <name val="Tms Rmn"/>
      <family val="1"/>
    </font>
    <font>
      <sz val="10"/>
      <color indexed="18"/>
      <name val="Times New Roman"/>
      <family val="1"/>
    </font>
    <font>
      <sz val="10"/>
      <color indexed="56"/>
      <name val="Verdana"/>
      <family val="2"/>
    </font>
    <font>
      <sz val="16"/>
      <name val="Arial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24"/>
      <name val="MS Sans Serif"/>
      <family val="2"/>
    </font>
    <font>
      <sz val="16"/>
      <color indexed="61"/>
      <name val="Century Schoolbook"/>
      <family val="1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2"/>
      <name val="Tms Rmn"/>
    </font>
    <font>
      <b/>
      <sz val="10"/>
      <color indexed="17"/>
      <name val="Times New Roman"/>
      <family val="1"/>
    </font>
    <font>
      <sz val="10"/>
      <name val="Courier"/>
      <family val="3"/>
    </font>
    <font>
      <sz val="24"/>
      <color indexed="13"/>
      <name val="SWISS"/>
    </font>
    <font>
      <sz val="10"/>
      <name val="Times New Roman"/>
      <family val="1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b/>
      <sz val="14"/>
      <name val="SWISS"/>
    </font>
    <font>
      <sz val="12"/>
      <name val="Helv"/>
    </font>
    <font>
      <sz val="6"/>
      <name val="Palatino"/>
      <family val="1"/>
    </font>
    <font>
      <sz val="10"/>
      <name val="Helvetica-Black"/>
    </font>
    <font>
      <sz val="28"/>
      <name val="Helvetica-Black"/>
    </font>
    <font>
      <sz val="10"/>
      <name val="Palatino"/>
      <family val="1"/>
    </font>
    <font>
      <sz val="18"/>
      <name val="Palatino"/>
      <family val="1"/>
    </font>
    <font>
      <i/>
      <sz val="14"/>
      <name val="Palatino"/>
      <family val="1"/>
    </font>
    <font>
      <sz val="9"/>
      <color indexed="9"/>
      <name val="Helvetica 65 Medium"/>
      <family val="2"/>
    </font>
    <font>
      <u/>
      <sz val="11"/>
      <color theme="10"/>
      <name val="Calibri"/>
      <family val="2"/>
    </font>
    <font>
      <u/>
      <sz val="11"/>
      <color indexed="12"/>
      <name val="Calibri"/>
      <family val="2"/>
    </font>
    <font>
      <sz val="10"/>
      <color indexed="17"/>
      <name val="Helvetica"/>
      <family val="2"/>
    </font>
    <font>
      <sz val="8"/>
      <color indexed="14"/>
      <name val="Times New Roman"/>
      <family val="1"/>
    </font>
    <font>
      <sz val="11"/>
      <name val="Arial"/>
      <family val="2"/>
    </font>
    <font>
      <sz val="9"/>
      <name val="Arial"/>
      <family val="2"/>
    </font>
    <font>
      <b/>
      <sz val="10"/>
      <name val="MS Sans Serif"/>
      <family val="2"/>
    </font>
    <font>
      <b/>
      <sz val="14"/>
      <name val="Helv"/>
    </font>
    <font>
      <sz val="9"/>
      <color indexed="12"/>
      <name val="Times New Roman"/>
      <family val="1"/>
    </font>
    <font>
      <b/>
      <i/>
      <sz val="16"/>
      <name val="Helv"/>
    </font>
    <font>
      <b/>
      <u/>
      <sz val="12"/>
      <name val="L Serifa Light"/>
    </font>
    <font>
      <sz val="11"/>
      <color indexed="8"/>
      <name val="Calibri"/>
      <family val="2"/>
    </font>
    <font>
      <sz val="12"/>
      <name val="Helvetica-Black"/>
    </font>
    <font>
      <b/>
      <sz val="10"/>
      <name val="Arial"/>
      <family val="2"/>
    </font>
    <font>
      <sz val="10"/>
      <name val="Helv"/>
    </font>
    <font>
      <sz val="9"/>
      <name val="Helvetica 46 LightItalic"/>
      <family val="2"/>
    </font>
    <font>
      <b/>
      <sz val="9"/>
      <name val="Arial"/>
      <family val="2"/>
    </font>
    <font>
      <sz val="10"/>
      <color indexed="12"/>
      <name val="MS Sans Serif"/>
      <family val="2"/>
    </font>
    <font>
      <b/>
      <sz val="12"/>
      <name val="MS Sans Serif"/>
      <family val="2"/>
    </font>
    <font>
      <b/>
      <sz val="10"/>
      <color indexed="18"/>
      <name val="Symbol"/>
      <family val="1"/>
      <charset val="2"/>
    </font>
    <font>
      <sz val="10"/>
      <name val="Arial Narrow"/>
      <family val="2"/>
    </font>
    <font>
      <b/>
      <sz val="10"/>
      <name val="Palatino"/>
      <family val="1"/>
    </font>
    <font>
      <b/>
      <u val="singleAccounting"/>
      <sz val="10"/>
      <name val="Arial Narrow"/>
      <family val="2"/>
    </font>
    <font>
      <sz val="12"/>
      <name val="Palatino"/>
      <family val="1"/>
    </font>
    <font>
      <sz val="11"/>
      <name val="Helvetica-Black"/>
    </font>
    <font>
      <sz val="24"/>
      <color indexed="13"/>
      <name val="Helv"/>
    </font>
    <font>
      <b/>
      <sz val="8"/>
      <color indexed="8"/>
      <name val="Wingdings"/>
      <charset val="2"/>
    </font>
    <font>
      <b/>
      <sz val="8"/>
      <color indexed="10"/>
      <name val="Wingdings"/>
      <charset val="2"/>
    </font>
    <font>
      <b/>
      <sz val="8"/>
      <color indexed="9"/>
      <name val="Wingdings"/>
      <charset val="2"/>
    </font>
    <font>
      <sz val="12"/>
      <name val="宋体"/>
      <charset val="134"/>
    </font>
    <font>
      <b/>
      <u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i/>
      <sz val="12"/>
      <name val="Calibri"/>
      <family val="2"/>
      <scheme val="minor"/>
    </font>
    <font>
      <b/>
      <i/>
      <sz val="12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lightGray">
        <fgColor indexed="12"/>
      </patternFill>
    </fill>
    <fill>
      <patternFill patternType="solid">
        <fgColor indexed="3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12"/>
      </patternFill>
    </fill>
    <fill>
      <patternFill patternType="solid">
        <fgColor indexed="13"/>
        <bgColor indexed="13"/>
      </patternFill>
    </fill>
    <fill>
      <patternFill patternType="solid">
        <fgColor indexed="23"/>
        <bgColor indexed="64"/>
      </patternFill>
    </fill>
    <fill>
      <patternFill patternType="solid">
        <fgColor indexed="13"/>
      </patternFill>
    </fill>
    <fill>
      <patternFill patternType="solid">
        <fgColor indexed="12"/>
      </patternFill>
    </fill>
    <fill>
      <patternFill patternType="solid">
        <fgColor rgb="FFFBB12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B12F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indexed="64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 style="medium">
        <color indexed="64"/>
      </right>
      <top style="medium">
        <color rgb="FFFFFFFF"/>
      </top>
      <bottom/>
      <diagonal/>
    </border>
    <border>
      <left/>
      <right style="medium">
        <color indexed="64"/>
      </right>
      <top style="medium">
        <color rgb="FFFFFFFF"/>
      </top>
      <bottom style="medium">
        <color rgb="FFFFFFFF"/>
      </bottom>
      <diagonal/>
    </border>
  </borders>
  <cellStyleXfs count="354">
    <xf numFmtId="0" fontId="0" fillId="0" borderId="0"/>
    <xf numFmtId="0" fontId="3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0" fillId="0" borderId="0">
      <alignment vertical="top"/>
    </xf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8" fontId="11" fillId="0" borderId="0">
      <alignment horizontal="right"/>
    </xf>
    <xf numFmtId="0" fontId="4" fillId="0" borderId="0"/>
    <xf numFmtId="0" fontId="12" fillId="0" borderId="0">
      <alignment horizontal="right"/>
    </xf>
    <xf numFmtId="0" fontId="13" fillId="0" borderId="7" applyNumberFormat="0" applyFill="0" applyBorder="0" applyAlignment="0" applyProtection="0"/>
    <xf numFmtId="0" fontId="14" fillId="0" borderId="7" applyNumberFormat="0" applyFill="0" applyBorder="0" applyAlignment="0" applyProtection="0"/>
    <xf numFmtId="0" fontId="15" fillId="0" borderId="7" applyNumberFormat="0" applyFill="0" applyBorder="0" applyAlignment="0" applyProtection="0"/>
    <xf numFmtId="0" fontId="16" fillId="0" borderId="7" applyNumberFormat="0" applyFill="0" applyAlignment="0" applyProtection="0"/>
    <xf numFmtId="169" fontId="17" fillId="0" borderId="0" applyFont="0" applyFill="0" applyBorder="0" applyAlignment="0" applyProtection="0"/>
    <xf numFmtId="0" fontId="18" fillId="0" borderId="0" applyNumberFormat="0" applyFill="0" applyBorder="0" applyAlignment="0" applyProtection="0"/>
    <xf numFmtId="1" fontId="19" fillId="0" borderId="0"/>
    <xf numFmtId="4" fontId="20" fillId="4" borderId="1">
      <alignment horizontal="right" vertical="center" indent="1"/>
    </xf>
    <xf numFmtId="0" fontId="21" fillId="5" borderId="8">
      <alignment horizontal="left" vertical="center"/>
    </xf>
    <xf numFmtId="0" fontId="22" fillId="0" borderId="0">
      <alignment horizontal="center" wrapText="1"/>
      <protection hidden="1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23" fillId="0" borderId="0" applyFont="0" applyFill="0" applyBorder="0" applyAlignment="0" applyProtection="0"/>
    <xf numFmtId="0" fontId="24" fillId="6" borderId="0">
      <alignment horizontal="center" vertical="center" wrapText="1"/>
    </xf>
    <xf numFmtId="0" fontId="25" fillId="7" borderId="9">
      <alignment vertical="center"/>
    </xf>
    <xf numFmtId="0" fontId="26" fillId="0" borderId="0">
      <alignment horizontal="left"/>
    </xf>
    <xf numFmtId="0" fontId="27" fillId="0" borderId="0"/>
    <xf numFmtId="0" fontId="28" fillId="0" borderId="0">
      <alignment horizontal="left"/>
    </xf>
    <xf numFmtId="170" fontId="22" fillId="0" borderId="0" applyFill="0" applyBorder="0">
      <alignment horizontal="right"/>
      <protection locked="0"/>
    </xf>
    <xf numFmtId="171" fontId="23" fillId="0" borderId="0" applyFont="0" applyFill="0" applyBorder="0" applyAlignment="0" applyProtection="0"/>
    <xf numFmtId="0" fontId="22" fillId="0" borderId="0" applyFont="0" applyFill="0" applyBorder="0" applyAlignment="0">
      <protection locked="0"/>
    </xf>
    <xf numFmtId="0" fontId="29" fillId="0" borderId="0"/>
    <xf numFmtId="0" fontId="29" fillId="0" borderId="10"/>
    <xf numFmtId="0" fontId="4" fillId="8" borderId="11" applyFont="0" applyFill="0" applyBorder="0"/>
    <xf numFmtId="15" fontId="30" fillId="0" borderId="0" applyFont="0" applyFill="0" applyBorder="0" applyAlignment="0" applyProtection="0"/>
    <xf numFmtId="0" fontId="31" fillId="0" borderId="0"/>
    <xf numFmtId="0" fontId="31" fillId="0" borderId="10"/>
    <xf numFmtId="0" fontId="31" fillId="0" borderId="10"/>
    <xf numFmtId="0" fontId="32" fillId="9" borderId="0"/>
    <xf numFmtId="49" fontId="4" fillId="0" borderId="0" applyFont="0" applyFill="0" applyBorder="0" applyProtection="0">
      <alignment horizontal="right"/>
    </xf>
    <xf numFmtId="49" fontId="4" fillId="0" borderId="12" applyFont="0" applyFill="0" applyBorder="0" applyAlignment="0"/>
    <xf numFmtId="172" fontId="33" fillId="0" borderId="0" applyFont="0" applyFill="0" applyBorder="0" applyAlignment="0" applyProtection="0"/>
    <xf numFmtId="2" fontId="4" fillId="0" borderId="5" applyFill="0" applyBorder="0"/>
    <xf numFmtId="2" fontId="23" fillId="0" borderId="0" applyFont="0" applyFill="0" applyBorder="0" applyAlignment="0" applyProtection="0"/>
    <xf numFmtId="0" fontId="34" fillId="0" borderId="0">
      <alignment horizontal="left"/>
    </xf>
    <xf numFmtId="0" fontId="35" fillId="0" borderId="0">
      <alignment horizontal="left"/>
    </xf>
    <xf numFmtId="0" fontId="36" fillId="0" borderId="0">
      <alignment horizontal="left"/>
    </xf>
    <xf numFmtId="0" fontId="36" fillId="0" borderId="0">
      <alignment horizontal="left"/>
    </xf>
    <xf numFmtId="0" fontId="37" fillId="0" borderId="13"/>
    <xf numFmtId="0" fontId="37" fillId="0" borderId="10"/>
    <xf numFmtId="0" fontId="37" fillId="10" borderId="10"/>
    <xf numFmtId="173" fontId="14" fillId="0" borderId="0" applyBorder="0" applyProtection="0"/>
    <xf numFmtId="0" fontId="17" fillId="0" borderId="0">
      <alignment horizontal="right"/>
    </xf>
    <xf numFmtId="37" fontId="38" fillId="0" borderId="0"/>
    <xf numFmtId="0" fontId="39" fillId="0" borderId="0">
      <alignment horizontal="left"/>
    </xf>
    <xf numFmtId="0" fontId="39" fillId="0" borderId="0">
      <alignment horizontal="left"/>
    </xf>
    <xf numFmtId="0" fontId="40" fillId="0" borderId="0">
      <alignment horizontal="left"/>
    </xf>
    <xf numFmtId="0" fontId="41" fillId="0" borderId="14">
      <alignment horizontal="left" vertical="top"/>
    </xf>
    <xf numFmtId="0" fontId="42" fillId="0" borderId="0">
      <alignment horizontal="left"/>
    </xf>
    <xf numFmtId="0" fontId="43" fillId="0" borderId="14">
      <alignment horizontal="left" vertical="top"/>
    </xf>
    <xf numFmtId="0" fontId="44" fillId="0" borderId="0">
      <alignment horizontal="left"/>
    </xf>
    <xf numFmtId="0" fontId="45" fillId="11" borderId="0"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7" fillId="0" borderId="0" applyNumberFormat="0" applyFill="0" applyBorder="0" applyAlignment="0" applyProtection="0">
      <alignment vertical="top"/>
      <protection locked="0"/>
    </xf>
    <xf numFmtId="174" fontId="48" fillId="0" borderId="0" applyBorder="0"/>
    <xf numFmtId="175" fontId="49" fillId="0" borderId="0"/>
    <xf numFmtId="0" fontId="22" fillId="0" borderId="0" applyFill="0" applyBorder="0">
      <alignment horizontal="right"/>
      <protection locked="0"/>
    </xf>
    <xf numFmtId="176" fontId="22" fillId="0" borderId="0" applyFill="0" applyBorder="0">
      <alignment horizontal="right"/>
      <protection locked="0"/>
    </xf>
    <xf numFmtId="0" fontId="50" fillId="0" borderId="0" applyFill="0" applyBorder="0"/>
    <xf numFmtId="0" fontId="4" fillId="0" borderId="0" applyFill="0" applyBorder="0"/>
    <xf numFmtId="0" fontId="51" fillId="0" borderId="0" applyFill="0" applyBorder="0"/>
    <xf numFmtId="0" fontId="4" fillId="0" borderId="0" applyFill="0" applyBorder="0">
      <alignment horizontal="right"/>
    </xf>
    <xf numFmtId="0" fontId="52" fillId="12" borderId="10">
      <alignment horizontal="left" vertical="center" wrapText="1"/>
    </xf>
    <xf numFmtId="0" fontId="53" fillId="12" borderId="10"/>
    <xf numFmtId="174" fontId="33" fillId="0" borderId="0" applyNumberFormat="0" applyAlignment="0">
      <alignment horizontal="left"/>
    </xf>
    <xf numFmtId="1" fontId="54" fillId="0" borderId="1" applyNumberFormat="0" applyFill="0" applyBorder="0" applyAlignment="0" applyProtection="0">
      <alignment horizontal="justify"/>
      <protection locked="0"/>
    </xf>
    <xf numFmtId="0" fontId="4" fillId="0" borderId="15" applyNumberFormat="0" applyFont="0" applyAlignment="0"/>
    <xf numFmtId="0" fontId="4" fillId="0" borderId="16" applyNumberFormat="0" applyFont="0" applyFill="0" applyAlignment="0"/>
    <xf numFmtId="40" fontId="22" fillId="0" borderId="0" applyFont="0" applyFill="0" applyBorder="0" applyAlignment="0" applyProtection="0"/>
    <xf numFmtId="177" fontId="11" fillId="0" borderId="0">
      <alignment horizontal="right"/>
    </xf>
    <xf numFmtId="178" fontId="55" fillId="0" borderId="0"/>
    <xf numFmtId="1" fontId="56" fillId="0" borderId="0" applyFill="0" applyBorder="0"/>
    <xf numFmtId="0" fontId="57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2" fillId="0" borderId="0"/>
    <xf numFmtId="0" fontId="4" fillId="0" borderId="0" applyFont="0" applyFill="0" applyBorder="0" applyAlignment="0"/>
    <xf numFmtId="40" fontId="4" fillId="0" borderId="0" applyFill="0" applyBorder="0" applyProtection="0">
      <alignment horizontal="right"/>
    </xf>
    <xf numFmtId="38" fontId="4" fillId="0" borderId="0" applyFont="0" applyFill="0" applyBorder="0" applyAlignment="0"/>
    <xf numFmtId="40" fontId="4" fillId="0" borderId="0" applyFont="0" applyFill="0" applyBorder="0" applyProtection="0">
      <alignment horizontal="right"/>
    </xf>
    <xf numFmtId="0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58" fillId="0" borderId="0">
      <alignment horizontal="left"/>
    </xf>
    <xf numFmtId="0" fontId="59" fillId="8" borderId="1"/>
    <xf numFmtId="167" fontId="60" fillId="0" borderId="0" applyFont="0" applyFill="0" applyBorder="0" applyAlignment="0" applyProtection="0"/>
    <xf numFmtId="10" fontId="6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22" fillId="0" borderId="0" applyFill="0" applyBorder="0">
      <alignment horizontal="right"/>
      <protection locked="0"/>
    </xf>
    <xf numFmtId="180" fontId="61" fillId="0" borderId="0"/>
    <xf numFmtId="0" fontId="62" fillId="7" borderId="17">
      <alignment horizontal="center" vertical="center"/>
    </xf>
    <xf numFmtId="181" fontId="22" fillId="0" borderId="0" applyFill="0" applyBorder="0">
      <alignment horizontal="right"/>
      <protection locked="0"/>
    </xf>
    <xf numFmtId="182" fontId="22" fillId="0" borderId="0">
      <alignment horizontal="right"/>
      <protection locked="0"/>
    </xf>
    <xf numFmtId="0" fontId="29" fillId="0" borderId="0"/>
    <xf numFmtId="0" fontId="31" fillId="0" borderId="0"/>
    <xf numFmtId="0" fontId="4" fillId="0" borderId="15"/>
    <xf numFmtId="0" fontId="4" fillId="0" borderId="0"/>
    <xf numFmtId="0" fontId="4" fillId="0" borderId="0">
      <alignment horizontal="right"/>
    </xf>
    <xf numFmtId="0" fontId="21" fillId="0" borderId="16">
      <alignment horizontal="left" vertical="center"/>
    </xf>
    <xf numFmtId="0" fontId="4" fillId="0" borderId="0"/>
    <xf numFmtId="0" fontId="4" fillId="0" borderId="0"/>
    <xf numFmtId="0" fontId="4" fillId="0" borderId="0"/>
    <xf numFmtId="0" fontId="4" fillId="0" borderId="0">
      <alignment horizontal="right"/>
    </xf>
    <xf numFmtId="0" fontId="4" fillId="0" borderId="0">
      <alignment horizontal="right"/>
    </xf>
    <xf numFmtId="0" fontId="35" fillId="0" borderId="18">
      <alignment vertical="center"/>
    </xf>
    <xf numFmtId="183" fontId="63" fillId="0" borderId="0" applyFill="0" applyBorder="0" applyProtection="0">
      <alignment horizontal="right"/>
      <protection hidden="1"/>
    </xf>
    <xf numFmtId="0" fontId="64" fillId="6" borderId="1">
      <alignment horizontal="center" vertical="center" wrapText="1"/>
      <protection hidden="1"/>
    </xf>
    <xf numFmtId="184" fontId="22" fillId="0" borderId="0">
      <protection locked="0"/>
    </xf>
    <xf numFmtId="0" fontId="4" fillId="0" borderId="0"/>
    <xf numFmtId="37" fontId="38" fillId="0" borderId="0"/>
    <xf numFmtId="0" fontId="4" fillId="0" borderId="3"/>
    <xf numFmtId="0" fontId="4" fillId="0" borderId="19"/>
    <xf numFmtId="0" fontId="4" fillId="0" borderId="20"/>
    <xf numFmtId="0" fontId="65" fillId="0" borderId="7" applyNumberFormat="0" applyFill="0" applyBorder="0" applyAlignment="0" applyProtection="0"/>
    <xf numFmtId="0" fontId="29" fillId="0" borderId="10"/>
    <xf numFmtId="0" fontId="66" fillId="0" borderId="15" applyNumberFormat="0" applyFont="0" applyFill="0" applyAlignment="0" applyProtection="0"/>
    <xf numFmtId="0" fontId="67" fillId="0" borderId="0">
      <alignment horizontal="left"/>
    </xf>
    <xf numFmtId="0" fontId="68" fillId="0" borderId="21" applyNumberFormat="0" applyFill="0" applyAlignment="0" applyProtection="0"/>
    <xf numFmtId="0" fontId="36" fillId="0" borderId="0">
      <alignment horizontal="left"/>
    </xf>
    <xf numFmtId="0" fontId="42" fillId="0" borderId="0"/>
    <xf numFmtId="0" fontId="40" fillId="0" borderId="0"/>
    <xf numFmtId="0" fontId="36" fillId="0" borderId="0"/>
    <xf numFmtId="0" fontId="69" fillId="0" borderId="0"/>
    <xf numFmtId="0" fontId="69" fillId="0" borderId="0"/>
    <xf numFmtId="0" fontId="70" fillId="0" borderId="0"/>
    <xf numFmtId="0" fontId="70" fillId="0" borderId="0"/>
    <xf numFmtId="0" fontId="69" fillId="0" borderId="0"/>
    <xf numFmtId="0" fontId="69" fillId="0" borderId="0"/>
    <xf numFmtId="0" fontId="4" fillId="0" borderId="22" applyNumberFormat="0" applyFont="0" applyAlignment="0"/>
    <xf numFmtId="0" fontId="4" fillId="0" borderId="6" applyNumberFormat="0" applyFont="0" applyFill="0" applyAlignment="0" applyProtection="0"/>
    <xf numFmtId="0" fontId="4" fillId="0" borderId="17" applyNumberFormat="0" applyFont="0" applyAlignment="0"/>
    <xf numFmtId="0" fontId="4" fillId="0" borderId="23" applyNumberFormat="0" applyFont="0" applyAlignment="0"/>
    <xf numFmtId="0" fontId="4" fillId="0" borderId="1" applyNumberFormat="0" applyFont="0" applyAlignment="0"/>
    <xf numFmtId="0" fontId="4" fillId="0" borderId="24" applyNumberFormat="0" applyFont="0" applyAlignment="0"/>
    <xf numFmtId="0" fontId="4" fillId="0" borderId="2" applyNumberFormat="0" applyFont="0" applyAlignment="0"/>
    <xf numFmtId="0" fontId="4" fillId="0" borderId="4" applyNumberFormat="0" applyFont="0" applyAlignment="0"/>
    <xf numFmtId="0" fontId="4" fillId="0" borderId="3" applyNumberFormat="0" applyFont="0" applyAlignment="0"/>
    <xf numFmtId="0" fontId="4" fillId="0" borderId="11" applyNumberFormat="0" applyFont="0" applyAlignment="0"/>
    <xf numFmtId="0" fontId="4" fillId="0" borderId="25" applyNumberFormat="0" applyFont="0" applyAlignment="0"/>
    <xf numFmtId="0" fontId="4" fillId="0" borderId="12" applyNumberFormat="0" applyFont="0" applyFill="0" applyAlignment="0" applyProtection="0"/>
    <xf numFmtId="0" fontId="4" fillId="0" borderId="5" applyNumberFormat="0" applyFont="0" applyFill="0" applyAlignment="0" applyProtection="0"/>
    <xf numFmtId="0" fontId="4" fillId="0" borderId="19" applyNumberFormat="0" applyFont="0" applyAlignment="0"/>
    <xf numFmtId="0" fontId="4" fillId="0" borderId="26" applyNumberFormat="0" applyFont="0" applyAlignment="0"/>
    <xf numFmtId="185" fontId="14" fillId="0" borderId="0" applyBorder="0" applyProtection="0">
      <alignment horizontal="right"/>
    </xf>
    <xf numFmtId="0" fontId="71" fillId="13" borderId="0"/>
    <xf numFmtId="0" fontId="4" fillId="7" borderId="27">
      <alignment horizontal="left" vertical="center"/>
    </xf>
    <xf numFmtId="0" fontId="22" fillId="0" borderId="0" applyBorder="0"/>
    <xf numFmtId="0" fontId="70" fillId="0" borderId="0"/>
    <xf numFmtId="0" fontId="69" fillId="0" borderId="0"/>
    <xf numFmtId="0" fontId="53" fillId="0" borderId="13"/>
    <xf numFmtId="0" fontId="53" fillId="0" borderId="10"/>
    <xf numFmtId="186" fontId="16" fillId="0" borderId="0" applyBorder="0" applyProtection="0">
      <alignment horizontal="right"/>
    </xf>
    <xf numFmtId="0" fontId="72" fillId="0" borderId="7" applyNumberFormat="0" applyFill="0" applyBorder="0" applyAlignment="0" applyProtection="0"/>
    <xf numFmtId="0" fontId="73" fillId="0" borderId="7" applyNumberFormat="0" applyFill="0" applyBorder="0" applyAlignment="0" applyProtection="0"/>
    <xf numFmtId="0" fontId="74" fillId="0" borderId="7" applyNumberFormat="0" applyFill="0" applyBorder="0" applyAlignment="0" applyProtection="0"/>
    <xf numFmtId="0" fontId="59" fillId="0" borderId="0">
      <alignment horizontal="right"/>
    </xf>
    <xf numFmtId="0" fontId="50" fillId="0" borderId="0">
      <alignment horizontal="left"/>
    </xf>
    <xf numFmtId="0" fontId="75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3">
    <xf numFmtId="0" fontId="0" fillId="0" borderId="0" xfId="0"/>
    <xf numFmtId="3" fontId="5" fillId="0" borderId="1" xfId="2" applyNumberFormat="1" applyFont="1" applyFill="1" applyBorder="1" applyAlignment="1">
      <alignment horizontal="center" vertical="center"/>
    </xf>
    <xf numFmtId="9" fontId="5" fillId="0" borderId="1" xfId="7" applyNumberFormat="1" applyFont="1" applyFill="1" applyBorder="1" applyAlignment="1">
      <alignment horizontal="center" vertical="center"/>
    </xf>
    <xf numFmtId="1" fontId="5" fillId="0" borderId="1" xfId="4" applyNumberFormat="1" applyFont="1" applyFill="1" applyBorder="1" applyAlignment="1">
      <alignment horizontal="center" vertical="center"/>
    </xf>
    <xf numFmtId="167" fontId="5" fillId="0" borderId="1" xfId="4" applyNumberFormat="1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1" fontId="5" fillId="0" borderId="1" xfId="2" applyNumberFormat="1" applyFont="1" applyFill="1" applyBorder="1" applyAlignment="1">
      <alignment horizontal="center" vertical="center"/>
    </xf>
    <xf numFmtId="9" fontId="6" fillId="0" borderId="1" xfId="2" applyNumberFormat="1" applyFont="1" applyFill="1" applyBorder="1" applyAlignment="1">
      <alignment horizontal="center" vertical="center"/>
    </xf>
    <xf numFmtId="9" fontId="5" fillId="0" borderId="1" xfId="2" applyNumberFormat="1" applyFont="1" applyFill="1" applyBorder="1" applyAlignment="1">
      <alignment horizontal="center" vertical="center"/>
    </xf>
    <xf numFmtId="3" fontId="6" fillId="0" borderId="1" xfId="2" applyNumberFormat="1" applyFont="1" applyFill="1" applyBorder="1" applyAlignment="1">
      <alignment horizontal="center" vertical="center"/>
    </xf>
    <xf numFmtId="1" fontId="6" fillId="0" borderId="1" xfId="4" applyNumberFormat="1" applyFont="1" applyFill="1" applyBorder="1" applyAlignment="1">
      <alignment horizontal="center" vertical="center"/>
    </xf>
    <xf numFmtId="167" fontId="5" fillId="0" borderId="1" xfId="3" applyNumberFormat="1" applyFont="1" applyFill="1" applyBorder="1" applyAlignment="1">
      <alignment horizontal="center" vertical="center"/>
    </xf>
    <xf numFmtId="3" fontId="5" fillId="0" borderId="1" xfId="7" applyNumberFormat="1" applyFont="1" applyFill="1" applyBorder="1" applyAlignment="1">
      <alignment horizontal="center" vertical="center"/>
    </xf>
    <xf numFmtId="167" fontId="5" fillId="0" borderId="1" xfId="7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center" vertical="center"/>
    </xf>
    <xf numFmtId="9" fontId="6" fillId="0" borderId="1" xfId="4" applyNumberFormat="1" applyFont="1" applyFill="1" applyBorder="1" applyAlignment="1">
      <alignment horizontal="center" vertical="center"/>
    </xf>
    <xf numFmtId="2" fontId="5" fillId="0" borderId="1" xfId="4" applyNumberFormat="1" applyFont="1" applyFill="1" applyBorder="1" applyAlignment="1">
      <alignment horizontal="center" vertical="center"/>
    </xf>
    <xf numFmtId="2" fontId="5" fillId="0" borderId="1" xfId="2" applyNumberFormat="1" applyFont="1" applyFill="1" applyBorder="1" applyAlignment="1">
      <alignment horizontal="center" vertical="center"/>
    </xf>
    <xf numFmtId="1" fontId="6" fillId="0" borderId="1" xfId="2" applyNumberFormat="1" applyFont="1" applyFill="1" applyBorder="1" applyAlignment="1">
      <alignment horizontal="center" vertical="center"/>
    </xf>
    <xf numFmtId="9" fontId="5" fillId="0" borderId="1" xfId="3" applyFont="1" applyFill="1" applyBorder="1" applyAlignment="1">
      <alignment horizontal="center" vertical="center"/>
    </xf>
    <xf numFmtId="187" fontId="5" fillId="0" borderId="1" xfId="7" applyNumberFormat="1" applyFont="1" applyFill="1" applyBorder="1" applyAlignment="1">
      <alignment horizontal="center" vertical="center"/>
    </xf>
    <xf numFmtId="9" fontId="5" fillId="0" borderId="1" xfId="4" applyNumberFormat="1" applyFont="1" applyFill="1" applyBorder="1" applyAlignment="1">
      <alignment horizontal="center" vertical="center"/>
    </xf>
    <xf numFmtId="3" fontId="6" fillId="0" borderId="1" xfId="7" applyNumberFormat="1" applyFont="1" applyFill="1" applyBorder="1" applyAlignment="1">
      <alignment horizontal="center" vertical="center"/>
    </xf>
    <xf numFmtId="10" fontId="6" fillId="0" borderId="1" xfId="7" applyNumberFormat="1" applyFont="1" applyFill="1" applyBorder="1" applyAlignment="1">
      <alignment horizontal="center" vertical="center"/>
    </xf>
    <xf numFmtId="2" fontId="6" fillId="0" borderId="1" xfId="2" applyNumberFormat="1" applyFont="1" applyFill="1" applyBorder="1" applyAlignment="1">
      <alignment horizontal="center" vertical="center"/>
    </xf>
    <xf numFmtId="3" fontId="5" fillId="0" borderId="1" xfId="4" applyNumberFormat="1" applyFont="1" applyFill="1" applyBorder="1" applyAlignment="1">
      <alignment horizontal="center" vertical="center"/>
    </xf>
    <xf numFmtId="187" fontId="5" fillId="0" borderId="1" xfId="2" applyNumberFormat="1" applyFont="1" applyFill="1" applyBorder="1" applyAlignment="1">
      <alignment horizontal="center" vertical="center"/>
    </xf>
    <xf numFmtId="0" fontId="6" fillId="3" borderId="1" xfId="4" applyFont="1" applyFill="1" applyBorder="1" applyAlignment="1">
      <alignment vertical="center"/>
    </xf>
    <xf numFmtId="0" fontId="8" fillId="0" borderId="0" xfId="319" applyFont="1" applyFill="1" applyBorder="1" applyAlignment="1">
      <alignment vertical="center"/>
    </xf>
    <xf numFmtId="0" fontId="5" fillId="3" borderId="1" xfId="4" applyFont="1" applyFill="1" applyBorder="1" applyAlignment="1">
      <alignment vertical="center"/>
    </xf>
    <xf numFmtId="0" fontId="7" fillId="0" borderId="0" xfId="319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5" fillId="0" borderId="1" xfId="4" applyFont="1" applyFill="1" applyBorder="1" applyAlignment="1">
      <alignment vertical="center"/>
    </xf>
    <xf numFmtId="0" fontId="76" fillId="2" borderId="1" xfId="4" applyFont="1" applyFill="1" applyBorder="1" applyAlignment="1">
      <alignment vertical="center"/>
    </xf>
    <xf numFmtId="4" fontId="5" fillId="3" borderId="1" xfId="4" applyNumberFormat="1" applyFont="1" applyFill="1" applyBorder="1" applyAlignment="1">
      <alignment vertical="center"/>
    </xf>
    <xf numFmtId="4" fontId="6" fillId="3" borderId="1" xfId="4" applyNumberFormat="1" applyFont="1" applyFill="1" applyBorder="1" applyAlignment="1">
      <alignment vertical="center"/>
    </xf>
    <xf numFmtId="10" fontId="5" fillId="0" borderId="1" xfId="7" applyNumberFormat="1" applyFont="1" applyFill="1" applyBorder="1" applyAlignment="1">
      <alignment horizontal="center" vertical="center"/>
    </xf>
    <xf numFmtId="4" fontId="6" fillId="0" borderId="1" xfId="7" applyNumberFormat="1" applyFont="1" applyFill="1" applyBorder="1" applyAlignment="1">
      <alignment horizontal="center" vertical="center"/>
    </xf>
    <xf numFmtId="4" fontId="5" fillId="0" borderId="1" xfId="7" applyNumberFormat="1" applyFont="1" applyFill="1" applyBorder="1" applyAlignment="1">
      <alignment horizontal="center" vertical="center"/>
    </xf>
    <xf numFmtId="187" fontId="6" fillId="0" borderId="1" xfId="2" applyNumberFormat="1" applyFont="1" applyFill="1" applyBorder="1" applyAlignment="1">
      <alignment horizontal="center" vertical="center"/>
    </xf>
    <xf numFmtId="0" fontId="6" fillId="3" borderId="1" xfId="4" applyFont="1" applyFill="1" applyBorder="1" applyAlignment="1">
      <alignment horizontal="left" vertical="center"/>
    </xf>
    <xf numFmtId="167" fontId="6" fillId="0" borderId="1" xfId="3" applyNumberFormat="1" applyFont="1" applyFill="1" applyBorder="1" applyAlignment="1">
      <alignment horizontal="center" vertical="center"/>
    </xf>
    <xf numFmtId="46" fontId="5" fillId="0" borderId="1" xfId="4" quotePrefix="1" applyNumberFormat="1" applyFont="1" applyFill="1" applyBorder="1" applyAlignment="1">
      <alignment horizontal="center" vertical="center"/>
    </xf>
    <xf numFmtId="2" fontId="5" fillId="0" borderId="1" xfId="7" applyNumberFormat="1" applyFont="1" applyFill="1" applyBorder="1" applyAlignment="1">
      <alignment horizontal="center" vertical="center"/>
    </xf>
    <xf numFmtId="2" fontId="5" fillId="0" borderId="1" xfId="3" applyNumberFormat="1" applyFont="1" applyFill="1" applyBorder="1" applyAlignment="1">
      <alignment horizontal="center" vertical="center"/>
    </xf>
    <xf numFmtId="1" fontId="5" fillId="0" borderId="1" xfId="3" applyNumberFormat="1" applyFont="1" applyFill="1" applyBorder="1" applyAlignment="1">
      <alignment horizontal="center" vertical="center"/>
    </xf>
    <xf numFmtId="2" fontId="5" fillId="0" borderId="1" xfId="4" applyNumberFormat="1" applyFont="1" applyFill="1" applyBorder="1" applyAlignment="1">
      <alignment vertical="center"/>
    </xf>
    <xf numFmtId="0" fontId="2" fillId="0" borderId="1" xfId="319" applyFont="1" applyFill="1" applyBorder="1" applyAlignment="1">
      <alignment vertical="center"/>
    </xf>
    <xf numFmtId="0" fontId="1" fillId="0" borderId="1" xfId="319" applyFont="1" applyFill="1" applyBorder="1" applyAlignment="1">
      <alignment horizontal="left" vertical="center" indent="1"/>
    </xf>
    <xf numFmtId="2" fontId="7" fillId="0" borderId="0" xfId="319" applyNumberFormat="1" applyFont="1" applyFill="1" applyBorder="1" applyAlignment="1">
      <alignment vertical="center"/>
    </xf>
    <xf numFmtId="0" fontId="1" fillId="0" borderId="1" xfId="4" applyFont="1" applyFill="1" applyBorder="1" applyAlignment="1">
      <alignment vertical="center"/>
    </xf>
    <xf numFmtId="0" fontId="78" fillId="0" borderId="0" xfId="345" applyFont="1"/>
    <xf numFmtId="43" fontId="78" fillId="0" borderId="0" xfId="160" applyFont="1"/>
    <xf numFmtId="0" fontId="77" fillId="0" borderId="0" xfId="345" applyFont="1"/>
    <xf numFmtId="43" fontId="77" fillId="0" borderId="0" xfId="160" applyFont="1"/>
    <xf numFmtId="41" fontId="77" fillId="0" borderId="0" xfId="346" applyFont="1"/>
    <xf numFmtId="43" fontId="79" fillId="0" borderId="0" xfId="160" applyFont="1"/>
    <xf numFmtId="0" fontId="79" fillId="0" borderId="0" xfId="345" applyFont="1"/>
    <xf numFmtId="43" fontId="78" fillId="2" borderId="1" xfId="160" applyFont="1" applyFill="1" applyBorder="1" applyAlignment="1">
      <alignment horizontal="center"/>
    </xf>
    <xf numFmtId="188" fontId="79" fillId="0" borderId="1" xfId="160" applyNumberFormat="1" applyFont="1" applyFill="1" applyBorder="1"/>
    <xf numFmtId="0" fontId="77" fillId="0" borderId="1" xfId="345" applyFont="1" applyFill="1" applyBorder="1"/>
    <xf numFmtId="188" fontId="77" fillId="0" borderId="1" xfId="160" applyNumberFormat="1" applyFont="1" applyFill="1" applyBorder="1"/>
    <xf numFmtId="0" fontId="77" fillId="0" borderId="1" xfId="345" applyFont="1" applyFill="1" applyBorder="1" applyAlignment="1">
      <alignment horizontal="left" indent="2"/>
    </xf>
    <xf numFmtId="0" fontId="79" fillId="0" borderId="1" xfId="345" applyFont="1" applyFill="1" applyBorder="1" applyAlignment="1">
      <alignment horizontal="left" indent="3"/>
    </xf>
    <xf numFmtId="0" fontId="78" fillId="0" borderId="1" xfId="345" applyFont="1" applyFill="1" applyBorder="1"/>
    <xf numFmtId="188" fontId="78" fillId="0" borderId="1" xfId="160" applyNumberFormat="1" applyFont="1" applyFill="1" applyBorder="1"/>
    <xf numFmtId="0" fontId="79" fillId="0" borderId="1" xfId="345" applyFont="1" applyFill="1" applyBorder="1" applyAlignment="1">
      <alignment horizontal="left" indent="4"/>
    </xf>
    <xf numFmtId="0" fontId="77" fillId="0" borderId="1" xfId="345" applyFont="1" applyFill="1" applyBorder="1" applyAlignment="1">
      <alignment horizontal="left" indent="4"/>
    </xf>
    <xf numFmtId="0" fontId="79" fillId="0" borderId="1" xfId="345" applyFont="1" applyFill="1" applyBorder="1" applyAlignment="1">
      <alignment horizontal="left" indent="5"/>
    </xf>
    <xf numFmtId="0" fontId="79" fillId="0" borderId="1" xfId="4" applyFont="1" applyFill="1" applyBorder="1" applyAlignment="1">
      <alignment vertical="center"/>
    </xf>
    <xf numFmtId="1" fontId="79" fillId="0" borderId="1" xfId="3" applyNumberFormat="1" applyFont="1" applyFill="1" applyBorder="1" applyAlignment="1">
      <alignment horizontal="center" vertical="center"/>
    </xf>
    <xf numFmtId="189" fontId="78" fillId="2" borderId="1" xfId="160" applyNumberFormat="1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3" fontId="2" fillId="2" borderId="29" xfId="0" applyNumberFormat="1" applyFont="1" applyFill="1" applyBorder="1" applyAlignment="1">
      <alignment horizontal="center" vertical="center"/>
    </xf>
    <xf numFmtId="0" fontId="2" fillId="0" borderId="30" xfId="0" applyFont="1" applyBorder="1"/>
    <xf numFmtId="3" fontId="2" fillId="0" borderId="31" xfId="0" applyNumberFormat="1" applyFont="1" applyBorder="1" applyAlignment="1">
      <alignment horizontal="center" vertical="center"/>
    </xf>
    <xf numFmtId="3" fontId="2" fillId="0" borderId="30" xfId="0" applyNumberFormat="1" applyFont="1" applyBorder="1" applyAlignment="1">
      <alignment horizontal="center" vertical="center"/>
    </xf>
    <xf numFmtId="0" fontId="77" fillId="0" borderId="30" xfId="0" applyFont="1" applyBorder="1" applyAlignment="1">
      <alignment horizontal="left" indent="1"/>
    </xf>
    <xf numFmtId="3" fontId="77" fillId="0" borderId="31" xfId="324" applyNumberFormat="1" applyFont="1" applyBorder="1" applyAlignment="1">
      <alignment horizontal="center" vertical="center"/>
    </xf>
    <xf numFmtId="3" fontId="77" fillId="0" borderId="30" xfId="324" applyNumberFormat="1" applyFont="1" applyBorder="1" applyAlignment="1">
      <alignment horizontal="center" vertical="center"/>
    </xf>
    <xf numFmtId="0" fontId="77" fillId="0" borderId="30" xfId="0" applyFont="1" applyBorder="1"/>
    <xf numFmtId="3" fontId="77" fillId="0" borderId="31" xfId="0" applyNumberFormat="1" applyFont="1" applyBorder="1" applyAlignment="1">
      <alignment horizontal="center" vertical="center"/>
    </xf>
    <xf numFmtId="3" fontId="77" fillId="0" borderId="30" xfId="0" applyNumberFormat="1" applyFont="1" applyBorder="1" applyAlignment="1">
      <alignment horizontal="center" vertical="center"/>
    </xf>
    <xf numFmtId="3" fontId="6" fillId="0" borderId="31" xfId="0" applyNumberFormat="1" applyFont="1" applyBorder="1" applyAlignment="1">
      <alignment horizontal="center" vertical="center"/>
    </xf>
    <xf numFmtId="3" fontId="78" fillId="0" borderId="31" xfId="0" applyNumberFormat="1" applyFont="1" applyBorder="1" applyAlignment="1">
      <alignment horizontal="center" vertical="center"/>
    </xf>
    <xf numFmtId="0" fontId="77" fillId="0" borderId="30" xfId="0" quotePrefix="1" applyFont="1" applyBorder="1"/>
    <xf numFmtId="0" fontId="80" fillId="0" borderId="30" xfId="0" quotePrefix="1" applyFont="1" applyBorder="1" applyAlignment="1">
      <alignment horizontal="left" indent="1"/>
    </xf>
    <xf numFmtId="3" fontId="80" fillId="0" borderId="31" xfId="0" applyNumberFormat="1" applyFont="1" applyBorder="1" applyAlignment="1">
      <alignment horizontal="center" vertical="center"/>
    </xf>
    <xf numFmtId="0" fontId="77" fillId="0" borderId="33" xfId="0" applyFont="1" applyBorder="1" applyAlignment="1">
      <alignment horizontal="left" indent="1"/>
    </xf>
    <xf numFmtId="3" fontId="77" fillId="0" borderId="32" xfId="0" applyNumberFormat="1" applyFont="1" applyBorder="1" applyAlignment="1">
      <alignment horizontal="center" vertical="center"/>
    </xf>
    <xf numFmtId="0" fontId="5" fillId="0" borderId="0" xfId="0" applyFont="1"/>
    <xf numFmtId="43" fontId="79" fillId="0" borderId="0" xfId="345" applyNumberFormat="1" applyFont="1"/>
    <xf numFmtId="10" fontId="0" fillId="0" borderId="0" xfId="0" applyNumberFormat="1"/>
    <xf numFmtId="3" fontId="0" fillId="0" borderId="0" xfId="0" applyNumberFormat="1"/>
    <xf numFmtId="9" fontId="0" fillId="0" borderId="0" xfId="0" applyNumberFormat="1"/>
    <xf numFmtId="37" fontId="0" fillId="0" borderId="0" xfId="0" applyNumberFormat="1"/>
    <xf numFmtId="10" fontId="5" fillId="0" borderId="0" xfId="353" applyNumberFormat="1" applyFont="1"/>
    <xf numFmtId="9" fontId="5" fillId="0" borderId="0" xfId="353" applyFont="1"/>
    <xf numFmtId="190" fontId="5" fillId="0" borderId="0" xfId="0" applyNumberFormat="1" applyFont="1"/>
    <xf numFmtId="0" fontId="81" fillId="0" borderId="30" xfId="0" applyFont="1" applyBorder="1" applyAlignment="1">
      <alignment horizontal="right"/>
    </xf>
    <xf numFmtId="0" fontId="81" fillId="0" borderId="0" xfId="0" applyFont="1" applyBorder="1" applyAlignment="1">
      <alignment horizontal="right"/>
    </xf>
    <xf numFmtId="9" fontId="81" fillId="0" borderId="30" xfId="353" applyFont="1" applyBorder="1" applyAlignment="1">
      <alignment horizontal="right"/>
    </xf>
    <xf numFmtId="3" fontId="6" fillId="2" borderId="29" xfId="0" applyNumberFormat="1" applyFont="1" applyFill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0" fontId="0" fillId="0" borderId="0" xfId="0" applyAlignment="1"/>
    <xf numFmtId="0" fontId="0" fillId="0" borderId="0" xfId="0" applyFill="1" applyAlignment="1"/>
    <xf numFmtId="11" fontId="0" fillId="0" borderId="0" xfId="0" applyNumberFormat="1"/>
    <xf numFmtId="0" fontId="2" fillId="0" borderId="0" xfId="0" applyFont="1" applyAlignment="1"/>
    <xf numFmtId="11" fontId="0" fillId="0" borderId="0" xfId="0" applyNumberFormat="1" applyAlignment="1"/>
    <xf numFmtId="0" fontId="2" fillId="0" borderId="0" xfId="0" applyFont="1"/>
    <xf numFmtId="37" fontId="0" fillId="0" borderId="0" xfId="0" applyNumberFormat="1" applyAlignment="1"/>
    <xf numFmtId="0" fontId="82" fillId="14" borderId="0" xfId="0" applyFont="1" applyFill="1" applyBorder="1" applyAlignment="1">
      <alignment horizontal="left" vertical="center"/>
    </xf>
    <xf numFmtId="0" fontId="83" fillId="16" borderId="0" xfId="0" applyFont="1" applyFill="1" applyBorder="1" applyAlignment="1">
      <alignment horizontal="center" vertical="center" readingOrder="1"/>
    </xf>
    <xf numFmtId="0" fontId="83" fillId="0" borderId="0" xfId="0" applyFont="1" applyFill="1" applyBorder="1" applyAlignment="1">
      <alignment horizontal="center" vertical="center"/>
    </xf>
    <xf numFmtId="0" fontId="82" fillId="0" borderId="0" xfId="0" applyFont="1" applyFill="1" applyBorder="1" applyAlignment="1">
      <alignment horizontal="left" vertical="center"/>
    </xf>
    <xf numFmtId="37" fontId="82" fillId="0" borderId="0" xfId="161" applyNumberFormat="1" applyFont="1" applyFill="1" applyBorder="1" applyAlignment="1">
      <alignment horizontal="center" vertical="center"/>
    </xf>
    <xf numFmtId="9" fontId="82" fillId="0" borderId="0" xfId="353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82" fillId="0" borderId="0" xfId="0" applyFont="1" applyFill="1" applyBorder="1" applyAlignment="1">
      <alignment horizontal="left" vertical="center" wrapText="1"/>
    </xf>
    <xf numFmtId="37" fontId="82" fillId="0" borderId="0" xfId="161" applyNumberFormat="1" applyFont="1" applyFill="1" applyBorder="1" applyAlignment="1">
      <alignment horizontal="center" vertical="center" wrapText="1"/>
    </xf>
    <xf numFmtId="9" fontId="82" fillId="0" borderId="0" xfId="353" applyFont="1" applyFill="1" applyBorder="1" applyAlignment="1">
      <alignment horizontal="center" vertical="center" wrapText="1"/>
    </xf>
    <xf numFmtId="9" fontId="84" fillId="0" borderId="0" xfId="353" applyFont="1" applyFill="1" applyBorder="1" applyAlignment="1">
      <alignment horizontal="center" vertical="center" wrapText="1"/>
    </xf>
    <xf numFmtId="37" fontId="84" fillId="0" borderId="0" xfId="161" applyNumberFormat="1" applyFont="1" applyFill="1" applyBorder="1" applyAlignment="1">
      <alignment horizontal="center" vertical="center"/>
    </xf>
    <xf numFmtId="9" fontId="84" fillId="0" borderId="0" xfId="353" applyFont="1" applyFill="1" applyBorder="1" applyAlignment="1">
      <alignment horizontal="center" vertical="center"/>
    </xf>
    <xf numFmtId="0" fontId="85" fillId="0" borderId="0" xfId="0" applyFont="1" applyFill="1" applyBorder="1" applyAlignment="1">
      <alignment horizontal="left" vertical="center" readingOrder="1"/>
    </xf>
    <xf numFmtId="3" fontId="86" fillId="0" borderId="0" xfId="0" applyNumberFormat="1" applyFont="1" applyFill="1" applyBorder="1" applyAlignment="1">
      <alignment horizontal="center" vertical="center" readingOrder="1"/>
    </xf>
    <xf numFmtId="9" fontId="86" fillId="0" borderId="0" xfId="353" applyFont="1" applyFill="1" applyBorder="1" applyAlignment="1">
      <alignment horizontal="center" vertical="center" readingOrder="1"/>
    </xf>
    <xf numFmtId="0" fontId="87" fillId="0" borderId="0" xfId="0" applyFont="1" applyAlignment="1">
      <alignment horizontal="left" vertical="center" readingOrder="1"/>
    </xf>
    <xf numFmtId="37" fontId="81" fillId="0" borderId="0" xfId="161" applyNumberFormat="1" applyFont="1" applyFill="1" applyBorder="1" applyAlignment="1">
      <alignment horizontal="center" vertical="center"/>
    </xf>
    <xf numFmtId="9" fontId="81" fillId="0" borderId="0" xfId="353" applyFont="1" applyFill="1" applyBorder="1" applyAlignment="1">
      <alignment horizontal="center" vertical="center"/>
    </xf>
    <xf numFmtId="9" fontId="86" fillId="0" borderId="0" xfId="353" applyFont="1" applyFill="1" applyBorder="1" applyAlignment="1">
      <alignment horizontal="center" vertical="center" wrapText="1"/>
    </xf>
    <xf numFmtId="0" fontId="87" fillId="0" borderId="0" xfId="0" applyFont="1" applyAlignment="1">
      <alignment horizontal="left" vertical="center" wrapText="1" readingOrder="1"/>
    </xf>
    <xf numFmtId="37" fontId="86" fillId="0" borderId="0" xfId="0" applyNumberFormat="1" applyFont="1" applyAlignment="1">
      <alignment horizontal="center" vertical="center"/>
    </xf>
    <xf numFmtId="9" fontId="86" fillId="0" borderId="0" xfId="353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wrapText="1"/>
    </xf>
    <xf numFmtId="0" fontId="83" fillId="0" borderId="0" xfId="0" applyFont="1" applyFill="1" applyBorder="1" applyAlignment="1">
      <alignment horizontal="left" vertical="center" readingOrder="1"/>
    </xf>
    <xf numFmtId="3" fontId="84" fillId="0" borderId="0" xfId="0" applyNumberFormat="1" applyFont="1" applyFill="1" applyBorder="1" applyAlignment="1">
      <alignment horizontal="center" vertical="center" readingOrder="1"/>
    </xf>
    <xf numFmtId="9" fontId="84" fillId="0" borderId="0" xfId="353" applyFont="1" applyFill="1" applyBorder="1" applyAlignment="1">
      <alignment horizontal="center" vertical="center" readingOrder="1"/>
    </xf>
    <xf numFmtId="0" fontId="87" fillId="0" borderId="0" xfId="0" quotePrefix="1" applyFont="1" applyAlignment="1">
      <alignment horizontal="left" vertical="center" readingOrder="1"/>
    </xf>
    <xf numFmtId="9" fontId="86" fillId="0" borderId="0" xfId="353" quotePrefix="1" applyFont="1" applyFill="1" applyBorder="1" applyAlignment="1">
      <alignment horizontal="center" vertical="center" wrapText="1"/>
    </xf>
    <xf numFmtId="0" fontId="88" fillId="0" borderId="0" xfId="0" applyFont="1" applyAlignment="1">
      <alignment horizontal="left" vertical="center" wrapText="1" readingOrder="1"/>
    </xf>
    <xf numFmtId="37" fontId="86" fillId="0" borderId="0" xfId="0" applyNumberFormat="1" applyFont="1" applyFill="1" applyBorder="1" applyAlignment="1">
      <alignment horizontal="center" vertical="center" readingOrder="1"/>
    </xf>
    <xf numFmtId="0" fontId="89" fillId="0" borderId="0" xfId="0" applyFont="1" applyAlignment="1">
      <alignment horizontal="left" vertical="center" wrapText="1" readingOrder="1"/>
    </xf>
    <xf numFmtId="37" fontId="84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wrapText="1"/>
    </xf>
    <xf numFmtId="0" fontId="90" fillId="0" borderId="0" xfId="0" applyFont="1" applyAlignment="1">
      <alignment horizontal="left" vertical="center" readingOrder="1"/>
    </xf>
    <xf numFmtId="37" fontId="84" fillId="0" borderId="0" xfId="161" applyNumberFormat="1" applyFont="1" applyFill="1" applyBorder="1" applyAlignment="1">
      <alignment horizontal="center" vertical="center" wrapText="1"/>
    </xf>
    <xf numFmtId="0" fontId="86" fillId="0" borderId="0" xfId="0" applyFont="1" applyFill="1" applyBorder="1" applyAlignment="1">
      <alignment horizontal="left" vertical="center"/>
    </xf>
    <xf numFmtId="9" fontId="81" fillId="0" borderId="0" xfId="353" quotePrefix="1" applyFont="1" applyFill="1" applyBorder="1" applyAlignment="1">
      <alignment horizontal="center" vertical="center"/>
    </xf>
    <xf numFmtId="0" fontId="81" fillId="0" borderId="0" xfId="0" applyFont="1" applyFill="1" applyBorder="1" applyAlignment="1">
      <alignment horizontal="left" vertical="center" wrapText="1"/>
    </xf>
    <xf numFmtId="37" fontId="81" fillId="0" borderId="0" xfId="161" applyNumberFormat="1" applyFont="1" applyFill="1" applyBorder="1" applyAlignment="1">
      <alignment horizontal="center" vertical="center" wrapText="1"/>
    </xf>
    <xf numFmtId="9" fontId="81" fillId="0" borderId="0" xfId="353" applyFont="1" applyFill="1" applyBorder="1" applyAlignment="1">
      <alignment horizontal="center" vertical="center" wrapText="1"/>
    </xf>
    <xf numFmtId="37" fontId="86" fillId="0" borderId="0" xfId="161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9" fontId="82" fillId="0" borderId="0" xfId="353" quotePrefix="1" applyFont="1" applyFill="1" applyBorder="1" applyAlignment="1">
      <alignment horizontal="center" vertical="center" wrapText="1"/>
    </xf>
    <xf numFmtId="9" fontId="84" fillId="0" borderId="0" xfId="353" quotePrefix="1" applyFont="1" applyFill="1" applyBorder="1" applyAlignment="1">
      <alignment horizontal="center" vertical="center" wrapText="1"/>
    </xf>
    <xf numFmtId="9" fontId="0" fillId="0" borderId="0" xfId="353" applyFont="1" applyFill="1" applyAlignment="1">
      <alignment horizontal="center" vertical="center"/>
    </xf>
    <xf numFmtId="0" fontId="0" fillId="0" borderId="0" xfId="0" applyFill="1" applyAlignment="1">
      <alignment wrapText="1"/>
    </xf>
    <xf numFmtId="9" fontId="0" fillId="0" borderId="0" xfId="353" applyFont="1" applyFill="1" applyAlignment="1">
      <alignment horizontal="center" vertical="center" wrapText="1"/>
    </xf>
    <xf numFmtId="37" fontId="81" fillId="0" borderId="0" xfId="353" applyNumberFormat="1" applyFont="1" applyFill="1" applyBorder="1" applyAlignment="1">
      <alignment horizontal="center" vertical="center"/>
    </xf>
    <xf numFmtId="37" fontId="0" fillId="0" borderId="0" xfId="0" applyNumberFormat="1" applyFill="1" applyAlignment="1"/>
    <xf numFmtId="37" fontId="86" fillId="0" borderId="0" xfId="161" applyNumberFormat="1" applyFont="1" applyFill="1" applyBorder="1" applyAlignment="1">
      <alignment horizontal="center" vertical="center"/>
    </xf>
    <xf numFmtId="0" fontId="84" fillId="0" borderId="0" xfId="0" applyFont="1" applyFill="1" applyBorder="1" applyAlignment="1">
      <alignment horizontal="left" vertical="center"/>
    </xf>
    <xf numFmtId="0" fontId="84" fillId="0" borderId="0" xfId="0" applyFont="1" applyFill="1" applyBorder="1" applyAlignment="1">
      <alignment horizontal="left" vertical="center" readingOrder="1"/>
    </xf>
    <xf numFmtId="9" fontId="82" fillId="0" borderId="0" xfId="353" quotePrefix="1" applyFont="1" applyFill="1" applyBorder="1" applyAlignment="1">
      <alignment horizontal="center" vertical="center"/>
    </xf>
    <xf numFmtId="9" fontId="0" fillId="0" borderId="0" xfId="0" applyNumberFormat="1" applyAlignment="1">
      <alignment wrapText="1"/>
    </xf>
    <xf numFmtId="37" fontId="0" fillId="0" borderId="0" xfId="0" applyNumberFormat="1" applyAlignment="1">
      <alignment wrapText="1"/>
    </xf>
    <xf numFmtId="9" fontId="0" fillId="0" borderId="0" xfId="353" applyFont="1" applyAlignment="1">
      <alignment wrapText="1"/>
    </xf>
    <xf numFmtId="9" fontId="0" fillId="0" borderId="0" xfId="353" applyFont="1" applyAlignment="1"/>
    <xf numFmtId="3" fontId="0" fillId="0" borderId="0" xfId="0" applyNumberFormat="1" applyAlignment="1"/>
    <xf numFmtId="165" fontId="6" fillId="2" borderId="1" xfId="4" applyNumberFormat="1" applyFont="1" applyFill="1" applyBorder="1" applyAlignment="1">
      <alignment horizontal="left" vertical="center" wrapText="1"/>
    </xf>
    <xf numFmtId="165" fontId="6" fillId="2" borderId="1" xfId="4" applyNumberFormat="1" applyFont="1" applyFill="1" applyBorder="1" applyAlignment="1">
      <alignment horizontal="center" vertical="center" wrapText="1"/>
    </xf>
    <xf numFmtId="0" fontId="6" fillId="2" borderId="1" xfId="4" applyFont="1" applyFill="1" applyBorder="1" applyAlignment="1">
      <alignment vertical="center"/>
    </xf>
    <xf numFmtId="164" fontId="6" fillId="2" borderId="1" xfId="320" applyNumberFormat="1" applyFont="1" applyFill="1" applyBorder="1" applyAlignment="1">
      <alignment horizontal="center" vertical="center"/>
    </xf>
    <xf numFmtId="0" fontId="82" fillId="14" borderId="28" xfId="0" applyFont="1" applyFill="1" applyBorder="1" applyAlignment="1">
      <alignment vertical="center"/>
    </xf>
    <xf numFmtId="0" fontId="82" fillId="14" borderId="16" xfId="0" applyFont="1" applyFill="1" applyBorder="1" applyAlignment="1">
      <alignment vertical="center"/>
    </xf>
    <xf numFmtId="9" fontId="82" fillId="14" borderId="28" xfId="353" applyFont="1" applyFill="1" applyBorder="1" applyAlignment="1">
      <alignment horizontal="center" vertical="center"/>
    </xf>
    <xf numFmtId="0" fontId="81" fillId="15" borderId="34" xfId="0" applyFont="1" applyFill="1" applyBorder="1" applyAlignment="1">
      <alignment horizontal="left" vertical="center"/>
    </xf>
    <xf numFmtId="190" fontId="81" fillId="15" borderId="34" xfId="352" applyNumberFormat="1" applyFont="1" applyFill="1" applyBorder="1" applyAlignment="1">
      <alignment horizontal="right" vertical="center"/>
    </xf>
    <xf numFmtId="190" fontId="81" fillId="15" borderId="35" xfId="352" applyNumberFormat="1" applyFont="1" applyFill="1" applyBorder="1" applyAlignment="1">
      <alignment horizontal="right" vertical="center"/>
    </xf>
    <xf numFmtId="190" fontId="81" fillId="15" borderId="36" xfId="352" applyNumberFormat="1" applyFont="1" applyFill="1" applyBorder="1" applyAlignment="1">
      <alignment horizontal="right" vertical="center"/>
    </xf>
    <xf numFmtId="9" fontId="81" fillId="15" borderId="34" xfId="353" applyFont="1" applyFill="1" applyBorder="1" applyAlignment="1">
      <alignment horizontal="right" vertical="center"/>
    </xf>
    <xf numFmtId="0" fontId="81" fillId="15" borderId="37" xfId="0" applyFont="1" applyFill="1" applyBorder="1" applyAlignment="1">
      <alignment horizontal="left" vertical="center"/>
    </xf>
    <xf numFmtId="190" fontId="81" fillId="15" borderId="38" xfId="352" applyNumberFormat="1" applyFont="1" applyFill="1" applyBorder="1" applyAlignment="1">
      <alignment horizontal="right" vertical="center"/>
    </xf>
    <xf numFmtId="190" fontId="81" fillId="15" borderId="39" xfId="352" applyNumberFormat="1" applyFont="1" applyFill="1" applyBorder="1" applyAlignment="1">
      <alignment horizontal="right" vertical="center"/>
    </xf>
    <xf numFmtId="9" fontId="81" fillId="15" borderId="38" xfId="353" applyFont="1" applyFill="1" applyBorder="1" applyAlignment="1">
      <alignment horizontal="right" vertical="center"/>
    </xf>
    <xf numFmtId="0" fontId="91" fillId="15" borderId="37" xfId="0" applyFont="1" applyFill="1" applyBorder="1" applyAlignment="1">
      <alignment horizontal="left" vertical="center" indent="1"/>
    </xf>
    <xf numFmtId="190" fontId="91" fillId="15" borderId="38" xfId="352" applyNumberFormat="1" applyFont="1" applyFill="1" applyBorder="1" applyAlignment="1">
      <alignment horizontal="right" vertical="center"/>
    </xf>
    <xf numFmtId="190" fontId="91" fillId="15" borderId="39" xfId="352" applyNumberFormat="1" applyFont="1" applyFill="1" applyBorder="1" applyAlignment="1">
      <alignment horizontal="right" vertical="center"/>
    </xf>
    <xf numFmtId="9" fontId="91" fillId="15" borderId="38" xfId="353" applyFont="1" applyFill="1" applyBorder="1" applyAlignment="1">
      <alignment horizontal="right" vertical="center"/>
    </xf>
    <xf numFmtId="10" fontId="91" fillId="0" borderId="38" xfId="353" applyNumberFormat="1" applyFont="1" applyBorder="1" applyAlignment="1">
      <alignment horizontal="right" vertical="center"/>
    </xf>
    <xf numFmtId="167" fontId="91" fillId="15" borderId="38" xfId="353" applyNumberFormat="1" applyFont="1" applyFill="1" applyBorder="1" applyAlignment="1">
      <alignment horizontal="right" vertical="center"/>
    </xf>
    <xf numFmtId="167" fontId="91" fillId="15" borderId="39" xfId="353" applyNumberFormat="1" applyFont="1" applyFill="1" applyBorder="1" applyAlignment="1">
      <alignment horizontal="right" vertical="center"/>
    </xf>
    <xf numFmtId="190" fontId="81" fillId="15" borderId="30" xfId="352" applyNumberFormat="1" applyFont="1" applyFill="1" applyBorder="1" applyAlignment="1">
      <alignment horizontal="right" vertical="center"/>
    </xf>
    <xf numFmtId="190" fontId="81" fillId="15" borderId="0" xfId="352" applyNumberFormat="1" applyFont="1" applyFill="1" applyBorder="1" applyAlignment="1">
      <alignment horizontal="right" vertical="center"/>
    </xf>
    <xf numFmtId="190" fontId="91" fillId="15" borderId="37" xfId="352" applyNumberFormat="1" applyFont="1" applyFill="1" applyBorder="1" applyAlignment="1">
      <alignment horizontal="right" vertical="center"/>
    </xf>
    <xf numFmtId="190" fontId="91" fillId="15" borderId="43" xfId="352" applyNumberFormat="1" applyFont="1" applyFill="1" applyBorder="1" applyAlignment="1">
      <alignment horizontal="right" vertical="center"/>
    </xf>
    <xf numFmtId="190" fontId="91" fillId="15" borderId="44" xfId="352" applyNumberFormat="1" applyFont="1" applyFill="1" applyBorder="1" applyAlignment="1">
      <alignment horizontal="right" vertical="center"/>
    </xf>
    <xf numFmtId="10" fontId="91" fillId="15" borderId="43" xfId="353" applyNumberFormat="1" applyFont="1" applyFill="1" applyBorder="1" applyAlignment="1">
      <alignment horizontal="right" vertical="center"/>
    </xf>
    <xf numFmtId="10" fontId="91" fillId="15" borderId="39" xfId="353" applyNumberFormat="1" applyFont="1" applyFill="1" applyBorder="1" applyAlignment="1">
      <alignment horizontal="right" vertical="center"/>
    </xf>
    <xf numFmtId="10" fontId="91" fillId="15" borderId="38" xfId="353" applyNumberFormat="1" applyFont="1" applyFill="1" applyBorder="1" applyAlignment="1">
      <alignment horizontal="right" vertical="center"/>
    </xf>
    <xf numFmtId="9" fontId="81" fillId="15" borderId="30" xfId="353" applyFont="1" applyFill="1" applyBorder="1" applyAlignment="1">
      <alignment horizontal="right" vertical="center"/>
    </xf>
    <xf numFmtId="190" fontId="91" fillId="15" borderId="30" xfId="352" applyNumberFormat="1" applyFont="1" applyFill="1" applyBorder="1" applyAlignment="1">
      <alignment horizontal="right" vertical="center"/>
    </xf>
    <xf numFmtId="190" fontId="91" fillId="15" borderId="0" xfId="352" applyNumberFormat="1" applyFont="1" applyFill="1" applyBorder="1" applyAlignment="1">
      <alignment horizontal="right" vertical="center"/>
    </xf>
    <xf numFmtId="9" fontId="91" fillId="15" borderId="30" xfId="353" applyFont="1" applyFill="1" applyBorder="1" applyAlignment="1">
      <alignment horizontal="right" vertical="center"/>
    </xf>
    <xf numFmtId="10" fontId="91" fillId="15" borderId="30" xfId="353" applyNumberFormat="1" applyFont="1" applyFill="1" applyBorder="1" applyAlignment="1">
      <alignment horizontal="right" vertical="center"/>
    </xf>
    <xf numFmtId="10" fontId="91" fillId="15" borderId="0" xfId="353" applyNumberFormat="1" applyFont="1" applyFill="1" applyBorder="1" applyAlignment="1">
      <alignment horizontal="right" vertical="center"/>
    </xf>
    <xf numFmtId="0" fontId="91" fillId="15" borderId="37" xfId="0" applyFont="1" applyFill="1" applyBorder="1" applyAlignment="1">
      <alignment horizontal="left" vertical="center"/>
    </xf>
    <xf numFmtId="9" fontId="92" fillId="0" borderId="30" xfId="353" applyNumberFormat="1" applyFont="1" applyBorder="1" applyAlignment="1">
      <alignment horizontal="right" vertical="center"/>
    </xf>
    <xf numFmtId="9" fontId="92" fillId="0" borderId="0" xfId="353" applyNumberFormat="1" applyFont="1" applyBorder="1" applyAlignment="1">
      <alignment horizontal="right" vertical="center"/>
    </xf>
    <xf numFmtId="9" fontId="92" fillId="0" borderId="30" xfId="353" applyFont="1" applyBorder="1" applyAlignment="1">
      <alignment horizontal="right" vertical="center"/>
    </xf>
    <xf numFmtId="190" fontId="81" fillId="15" borderId="37" xfId="352" applyNumberFormat="1" applyFont="1" applyFill="1" applyBorder="1" applyAlignment="1">
      <alignment horizontal="right" vertical="center"/>
    </xf>
    <xf numFmtId="190" fontId="81" fillId="15" borderId="42" xfId="352" applyNumberFormat="1" applyFont="1" applyFill="1" applyBorder="1" applyAlignment="1">
      <alignment horizontal="right" vertical="center"/>
    </xf>
    <xf numFmtId="9" fontId="81" fillId="15" borderId="37" xfId="353" applyFont="1" applyFill="1" applyBorder="1" applyAlignment="1">
      <alignment horizontal="right" vertical="center"/>
    </xf>
    <xf numFmtId="10" fontId="91" fillId="0" borderId="40" xfId="353" applyNumberFormat="1" applyFont="1" applyBorder="1" applyAlignment="1">
      <alignment horizontal="left" vertical="center"/>
    </xf>
    <xf numFmtId="10" fontId="92" fillId="0" borderId="40" xfId="353" applyNumberFormat="1" applyFont="1" applyBorder="1" applyAlignment="1">
      <alignment horizontal="right" vertical="center"/>
    </xf>
    <xf numFmtId="10" fontId="92" fillId="0" borderId="41" xfId="353" applyNumberFormat="1" applyFont="1" applyBorder="1" applyAlignment="1">
      <alignment horizontal="right" vertical="center"/>
    </xf>
    <xf numFmtId="9" fontId="92" fillId="0" borderId="40" xfId="353" applyFont="1" applyBorder="1" applyAlignment="1">
      <alignment horizontal="right" vertical="center"/>
    </xf>
    <xf numFmtId="165" fontId="6" fillId="2" borderId="1" xfId="4" applyNumberFormat="1" applyFont="1" applyFill="1" applyBorder="1" applyAlignment="1">
      <alignment horizontal="center" vertical="center" wrapText="1"/>
    </xf>
    <xf numFmtId="165" fontId="6" fillId="2" borderId="23" xfId="4" applyNumberFormat="1" applyFont="1" applyFill="1" applyBorder="1" applyAlignment="1">
      <alignment horizontal="center" vertical="center" wrapText="1"/>
    </xf>
    <xf numFmtId="165" fontId="6" fillId="2" borderId="17" xfId="4" applyNumberFormat="1" applyFont="1" applyFill="1" applyBorder="1" applyAlignment="1">
      <alignment horizontal="center" vertical="center" wrapText="1"/>
    </xf>
  </cellXfs>
  <cellStyles count="354">
    <cellStyle name="_~1683874" xfId="10"/>
    <cellStyle name="_~3622914" xfId="11"/>
    <cellStyle name="_~4164675" xfId="12"/>
    <cellStyle name="_~9171418" xfId="13"/>
    <cellStyle name="_~9736082" xfId="14"/>
    <cellStyle name="_12Month" xfId="15"/>
    <cellStyle name="_12Month-S" xfId="16"/>
    <cellStyle name="_1QFY07 Top 10" xfId="17"/>
    <cellStyle name="_1QFY08 - Additional Charts-Shri" xfId="18"/>
    <cellStyle name="_2009 02 Share of Offshore Profits in Indian Corporates" xfId="19"/>
    <cellStyle name="_2QFY07 Top 10" xfId="20"/>
    <cellStyle name="_3Month" xfId="21"/>
    <cellStyle name="_3Month-S" xfId="22"/>
    <cellStyle name="_52W High" xfId="23"/>
    <cellStyle name="_6Month" xfId="24"/>
    <cellStyle name="_6Month-S" xfId="25"/>
    <cellStyle name="_Additional Charts" xfId="26"/>
    <cellStyle name="_Aggregate" xfId="27"/>
    <cellStyle name="_Aggregate - New" xfId="28"/>
    <cellStyle name="_All Charts" xfId="29"/>
    <cellStyle name="_Ashapura - Earnings Model" xfId="30"/>
    <cellStyle name="_AUTOMOBILE GUIDE" xfId="31"/>
    <cellStyle name="_B200706" xfId="32"/>
    <cellStyle name="_B200709" xfId="33"/>
    <cellStyle name="_B200712" xfId="34"/>
    <cellStyle name="_B200803" xfId="35"/>
    <cellStyle name="_B200806" xfId="36"/>
    <cellStyle name="_B200809" xfId="37"/>
    <cellStyle name="_B200812" xfId="38"/>
    <cellStyle name="_BEL em" xfId="39"/>
    <cellStyle name="_Birla Corp" xfId="40"/>
    <cellStyle name="_Book2" xfId="41"/>
    <cellStyle name="_Book2 (2)" xfId="42"/>
    <cellStyle name="_BSE 500 Quarterly Sensitivity" xfId="43"/>
    <cellStyle name="_BSE Sector" xfId="44"/>
    <cellStyle name="_BSE Sensex EPS &amp; Contribution" xfId="45"/>
    <cellStyle name="_Corp Profit to GDP" xfId="46"/>
    <cellStyle name="_Cos Valuation - Greater than Less than 2B" xfId="47"/>
    <cellStyle name="_Current Nifty Sensetivity" xfId="48"/>
    <cellStyle name="_Debt of OMC's" xfId="49"/>
    <cellStyle name="_Deposit, Credit Data" xfId="50"/>
    <cellStyle name="_Deven" xfId="51"/>
    <cellStyle name="_DivYield-S" xfId="52"/>
    <cellStyle name="_Earnings Revision" xfId="53"/>
    <cellStyle name="_earningsmodel-npil-1" xfId="54"/>
    <cellStyle name="_EM - IndiaCements" xfId="55"/>
    <cellStyle name="_EPS Grw" xfId="56"/>
    <cellStyle name="_EVEB-S" xfId="57"/>
    <cellStyle name="_F&amp;F settlement done Format" xfId="58"/>
    <cellStyle name="_F&amp;O" xfId="59"/>
    <cellStyle name="_FDR 0708 upto Sept 07_mehul" xfId="60"/>
    <cellStyle name="_FII" xfId="61"/>
    <cellStyle name="_FII Figures of Cash &amp; F&amp;O" xfId="62"/>
    <cellStyle name="_FII MF &amp; OI Trends" xfId="63"/>
    <cellStyle name="_Full Year Nos" xfId="64"/>
    <cellStyle name="_FY Revision" xfId="65"/>
    <cellStyle name="_graphs" xfId="66"/>
    <cellStyle name="_graphs_Book2" xfId="67"/>
    <cellStyle name="_G-Sec Yield" xfId="68"/>
    <cellStyle name="_Ind - 200703" xfId="69"/>
    <cellStyle name="_Ind - 200709" xfId="70"/>
    <cellStyle name="_Ind-200712" xfId="71"/>
    <cellStyle name="_Ind-200803" xfId="72"/>
    <cellStyle name="_Ind-200806" xfId="73"/>
    <cellStyle name="_Ind-200809" xfId="74"/>
    <cellStyle name="_Industry Graphs_shared" xfId="75"/>
    <cellStyle name="_Industry Graphs_shared_Book2" xfId="76"/>
    <cellStyle name="_Inflation" xfId="77"/>
    <cellStyle name="_Inflation &amp; Fund Raising" xfId="78"/>
    <cellStyle name="_Insurance" xfId="79"/>
    <cellStyle name="_Kesoram" xfId="80"/>
    <cellStyle name="_Key Info-Q1FY10" xfId="81"/>
    <cellStyle name="_Link Prices for BBG Valn" xfId="82"/>
    <cellStyle name="_Link-FY" xfId="83"/>
    <cellStyle name="_Link-Qtr" xfId="84"/>
    <cellStyle name="_M3 &amp; Inflation" xfId="85"/>
    <cellStyle name="_Macro Economic Indicators 160209" xfId="86"/>
    <cellStyle name="_Market Return" xfId="87"/>
    <cellStyle name="_MF" xfId="88"/>
    <cellStyle name="_MOSL Expec Vs Act" xfId="89"/>
    <cellStyle name="_MOSL-Cos" xfId="90"/>
    <cellStyle name="_New Charts 2006 07 2QFY07 Corporate Performance" xfId="91"/>
    <cellStyle name="_Nifty" xfId="92"/>
    <cellStyle name="_Nifty Freefloat - Mar 09" xfId="93"/>
    <cellStyle name="_Nifty Metrics" xfId="94"/>
    <cellStyle name="_Nifty Return for 2000, 2003 &amp;  2008" xfId="95"/>
    <cellStyle name="_PB-S" xfId="96"/>
    <cellStyle name="_PE-S" xfId="97"/>
    <cellStyle name="_PQ1" xfId="98"/>
    <cellStyle name="_PQ2" xfId="99"/>
    <cellStyle name="_PQ3" xfId="100"/>
    <cellStyle name="_PQ4" xfId="101"/>
    <cellStyle name="_Price" xfId="102"/>
    <cellStyle name="_Q1" xfId="103"/>
    <cellStyle name="_Q2" xfId="104"/>
    <cellStyle name="_Q3" xfId="105"/>
    <cellStyle name="_Q4" xfId="106"/>
    <cellStyle name="_Qtr Preview" xfId="107"/>
    <cellStyle name="_Quarter Nos" xfId="108"/>
    <cellStyle name="_Real Interest Rate" xfId="109"/>
    <cellStyle name="_Reimbusement for Advance FBT Calculation April-08 to Mar-09" xfId="110"/>
    <cellStyle name="_ROE-S" xfId="111"/>
    <cellStyle name="_S200706" xfId="112"/>
    <cellStyle name="_S200709" xfId="113"/>
    <cellStyle name="_S200712" xfId="114"/>
    <cellStyle name="_S200803" xfId="115"/>
    <cellStyle name="_S200806" xfId="116"/>
    <cellStyle name="_S200809" xfId="117"/>
    <cellStyle name="_S200812" xfId="118"/>
    <cellStyle name="_Sensex Cos" xfId="119"/>
    <cellStyle name="_Sensex EPS" xfId="120"/>
    <cellStyle name="_Sensex EPS Revision" xfId="121"/>
    <cellStyle name="_Sensex Est Vs Actual" xfId="122"/>
    <cellStyle name="_Sensex Metrics Historical Compilation" xfId="123"/>
    <cellStyle name="_Sensex Revision Review Vs Preview" xfId="124"/>
    <cellStyle name="_Sensex Stats" xfId="125"/>
    <cellStyle name="_Sep06" xfId="126"/>
    <cellStyle name="_Sheet 1" xfId="127"/>
    <cellStyle name="_Sheet1" xfId="128"/>
    <cellStyle name="_Sheet2" xfId="129"/>
    <cellStyle name="_Sheet3" xfId="130"/>
    <cellStyle name="_Sheet4" xfId="131"/>
    <cellStyle name="_Sheet5" xfId="132"/>
    <cellStyle name="_Sheet6" xfId="133"/>
    <cellStyle name="_Sheet7" xfId="134"/>
    <cellStyle name="_Sheet9" xfId="135"/>
    <cellStyle name="_Sintex - Earnings model" xfId="136"/>
    <cellStyle name="_Snapshot" xfId="137"/>
    <cellStyle name="_Summary" xfId="138"/>
    <cellStyle name="_Support_Opening Remarks_Q3FY11" xfId="139"/>
    <cellStyle name="_Target price" xfId="140"/>
    <cellStyle name="_TEXTILES" xfId="141"/>
    <cellStyle name="_Top 10 Upgrade" xfId="142"/>
    <cellStyle name="_Upgrade Downgrade" xfId="143"/>
    <cellStyle name="_Valuations" xfId="144"/>
    <cellStyle name="_YTD" xfId="145"/>
    <cellStyle name="_YTD-S" xfId="146"/>
    <cellStyle name="1 dp" xfId="147"/>
    <cellStyle name="AFE" xfId="148"/>
    <cellStyle name="Analyst Name" xfId="149"/>
    <cellStyle name="Arial6Bold" xfId="150"/>
    <cellStyle name="Arial8Bold" xfId="151"/>
    <cellStyle name="Arial8Italic" xfId="152"/>
    <cellStyle name="ArialNormal" xfId="153"/>
    <cellStyle name="Blank" xfId="154"/>
    <cellStyle name="Blue" xfId="155"/>
    <cellStyle name="Changeable" xfId="156"/>
    <cellStyle name="clsDataPrezn4" xfId="157"/>
    <cellStyle name="Co Name" xfId="158"/>
    <cellStyle name="ColHeading" xfId="159"/>
    <cellStyle name="Comma" xfId="352" builtinId="3"/>
    <cellStyle name="Comma [0] 2" xfId="338"/>
    <cellStyle name="Comma [0] 2 2" xfId="346"/>
    <cellStyle name="Comma 10" xfId="349"/>
    <cellStyle name="Comma 10 7" xfId="324"/>
    <cellStyle name="Comma 11" xfId="2"/>
    <cellStyle name="Comma 2" xfId="160"/>
    <cellStyle name="Comma 2 2" xfId="161"/>
    <cellStyle name="Comma 2 2 2" xfId="162"/>
    <cellStyle name="Comma 3" xfId="163"/>
    <cellStyle name="Comma 4" xfId="164"/>
    <cellStyle name="Comma 4 2" xfId="9"/>
    <cellStyle name="Comma 4 2 2" xfId="6"/>
    <cellStyle name="Comma 4 2 2 2" xfId="320"/>
    <cellStyle name="Comma 4 2 2 2 2" xfId="337"/>
    <cellStyle name="Comma 4 2 2 3" xfId="328"/>
    <cellStyle name="Comma 4 2 3" xfId="329"/>
    <cellStyle name="Comma 5" xfId="165"/>
    <cellStyle name="Comma 5 2" xfId="330"/>
    <cellStyle name="Comma 6" xfId="166"/>
    <cellStyle name="Comma 7" xfId="323"/>
    <cellStyle name="Comma 8" xfId="342"/>
    <cellStyle name="Comma 9" xfId="344"/>
    <cellStyle name="Comma_Key Info Sheet 2" xfId="7"/>
    <cellStyle name="Comma0" xfId="167"/>
    <cellStyle name="Company" xfId="168"/>
    <cellStyle name="CoTitle" xfId="169"/>
    <cellStyle name="Cover Date" xfId="170"/>
    <cellStyle name="Cover Subtitle" xfId="171"/>
    <cellStyle name="Cover Title" xfId="172"/>
    <cellStyle name="CurRatio" xfId="173"/>
    <cellStyle name="Currency0" xfId="174"/>
    <cellStyle name="CUS.Work.Area" xfId="175"/>
    <cellStyle name="Custom - Style8" xfId="176"/>
    <cellStyle name="Data   - Style2" xfId="177"/>
    <cellStyle name="DataSheet Style" xfId="178"/>
    <cellStyle name="Date" xfId="179"/>
    <cellStyle name="Define your own named style" xfId="180"/>
    <cellStyle name="Draw lines around data in range" xfId="181"/>
    <cellStyle name="Draw shadow and lines within range" xfId="182"/>
    <cellStyle name="Enlarge title text, yellow on blue" xfId="183"/>
    <cellStyle name="EsText" xfId="184"/>
    <cellStyle name="Estimate" xfId="185"/>
    <cellStyle name="Euro" xfId="186"/>
    <cellStyle name="Figure" xfId="187"/>
    <cellStyle name="Fixed" xfId="188"/>
    <cellStyle name="Footer SBILogo1" xfId="189"/>
    <cellStyle name="Footer SBILogo2" xfId="190"/>
    <cellStyle name="Footnote" xfId="191"/>
    <cellStyle name="Footnote Reference" xfId="192"/>
    <cellStyle name="Format a column of totals" xfId="193"/>
    <cellStyle name="Format a row of totals" xfId="194"/>
    <cellStyle name="Format text as bold, black on yellow" xfId="195"/>
    <cellStyle name="fourdecplace" xfId="196"/>
    <cellStyle name="General" xfId="197"/>
    <cellStyle name="Head - Style2" xfId="198"/>
    <cellStyle name="Header" xfId="199"/>
    <cellStyle name="Header Draft Stamp" xfId="200"/>
    <cellStyle name="Heading 1 Above" xfId="201"/>
    <cellStyle name="Heading 1+" xfId="202"/>
    <cellStyle name="Heading 2 Below" xfId="203"/>
    <cellStyle name="Heading 2+" xfId="204"/>
    <cellStyle name="Heading 3+" xfId="205"/>
    <cellStyle name="Heading bar" xfId="206"/>
    <cellStyle name="Hyperlink 2" xfId="207"/>
    <cellStyle name="Hyperlink 2 2" xfId="208"/>
    <cellStyle name="Input1dp" xfId="209"/>
    <cellStyle name="InputSheet" xfId="210"/>
    <cellStyle name="Integer" xfId="211"/>
    <cellStyle name="Item" xfId="212"/>
    <cellStyle name="Item1" xfId="213"/>
    <cellStyle name="Item2" xfId="214"/>
    <cellStyle name="Item3" xfId="215"/>
    <cellStyle name="ItemTot" xfId="216"/>
    <cellStyle name="ItemTypeClass" xfId="217"/>
    <cellStyle name="Labels - Style3" xfId="218"/>
    <cellStyle name="LEVERS69" xfId="219"/>
    <cellStyle name="mahesh" xfId="220"/>
    <cellStyle name="MedLine(B)" xfId="221"/>
    <cellStyle name="MedLines(2)" xfId="222"/>
    <cellStyle name="Millares_a8-1_APBANCOS" xfId="223"/>
    <cellStyle name="Money" xfId="224"/>
    <cellStyle name="Normal" xfId="0" builtinId="0"/>
    <cellStyle name="Normal - Style1" xfId="225"/>
    <cellStyle name="Normal - Style1 2" xfId="345"/>
    <cellStyle name="Normal (no,)" xfId="226"/>
    <cellStyle name="Normal 10" xfId="339"/>
    <cellStyle name="Normal 11" xfId="340"/>
    <cellStyle name="Normal 12" xfId="347"/>
    <cellStyle name="Normal 13" xfId="350"/>
    <cellStyle name="Normal 14" xfId="1"/>
    <cellStyle name="Normal 2" xfId="227"/>
    <cellStyle name="Normal 3" xfId="228"/>
    <cellStyle name="Normal 4" xfId="229"/>
    <cellStyle name="Normal 4 2" xfId="5"/>
    <cellStyle name="Normal 4 2 2" xfId="319"/>
    <cellStyle name="Normal 4 2 2 2" xfId="336"/>
    <cellStyle name="Normal 4 2 3" xfId="327"/>
    <cellStyle name="Normal 4 3" xfId="331"/>
    <cellStyle name="Normal 5" xfId="230"/>
    <cellStyle name="Normal 6" xfId="231"/>
    <cellStyle name="Normal 7" xfId="325"/>
    <cellStyle name="Normal 8" xfId="321"/>
    <cellStyle name="Normal 9" xfId="341"/>
    <cellStyle name="Normal_Key Info Sheet_New ADTO File Sourajit 2" xfId="4"/>
    <cellStyle name="NormalGB" xfId="232"/>
    <cellStyle name="NumGen" xfId="233"/>
    <cellStyle name="NumPcnt(2)" xfId="234"/>
    <cellStyle name="NumTh(0)" xfId="235"/>
    <cellStyle name="NumThRed(2)" xfId="236"/>
    <cellStyle name="Œ…‹æØ‚è [0.00]_GE 3 MINIMUM" xfId="237"/>
    <cellStyle name="Œ…‹æØ‚è_GE 3 MINIMUM" xfId="238"/>
    <cellStyle name="Page Number" xfId="239"/>
    <cellStyle name="ParaHead" xfId="240"/>
    <cellStyle name="Percent" xfId="353" builtinId="5"/>
    <cellStyle name="Percent (0.0)" xfId="241"/>
    <cellStyle name="Percent (0.00)" xfId="242"/>
    <cellStyle name="Percent 10" xfId="351"/>
    <cellStyle name="Percent 11" xfId="3"/>
    <cellStyle name="Percent 2" xfId="243"/>
    <cellStyle name="Percent 2 2" xfId="8"/>
    <cellStyle name="Percent 3" xfId="244"/>
    <cellStyle name="Percent 4" xfId="245"/>
    <cellStyle name="Percent 4 2" xfId="246"/>
    <cellStyle name="Percent 4 2 2" xfId="247"/>
    <cellStyle name="Percent 4 2 2 2" xfId="334"/>
    <cellStyle name="Percent 4 2 3" xfId="333"/>
    <cellStyle name="Percent 4 3" xfId="332"/>
    <cellStyle name="Percent 5" xfId="248"/>
    <cellStyle name="Percent 5 2" xfId="335"/>
    <cellStyle name="Percent 6" xfId="326"/>
    <cellStyle name="Percent 7" xfId="322"/>
    <cellStyle name="Percent 8" xfId="343"/>
    <cellStyle name="Percent 9" xfId="348"/>
    <cellStyle name="PercentChange" xfId="249"/>
    <cellStyle name="plusandminus" xfId="250"/>
    <cellStyle name="ProfileTitle" xfId="251"/>
    <cellStyle name="Ratio" xfId="252"/>
    <cellStyle name="RatioX" xfId="253"/>
    <cellStyle name="Reset  - Style7" xfId="254"/>
    <cellStyle name="Reset range style to defaults" xfId="255"/>
    <cellStyle name="Result F1" xfId="256"/>
    <cellStyle name="Result Item" xfId="257"/>
    <cellStyle name="Result Item Total" xfId="258"/>
    <cellStyle name="Result T1" xfId="259"/>
    <cellStyle name="Result T2" xfId="260"/>
    <cellStyle name="Result T3" xfId="261"/>
    <cellStyle name="Result T4" xfId="262"/>
    <cellStyle name="Result Total" xfId="263"/>
    <cellStyle name="Rs Notation" xfId="264"/>
    <cellStyle name="Salomon Logo" xfId="265"/>
    <cellStyle name="ScripFactor" xfId="266"/>
    <cellStyle name="SectionHeading" xfId="267"/>
    <cellStyle name="Standard" xfId="268"/>
    <cellStyle name="Style 1" xfId="269"/>
    <cellStyle name="Sub - Style3" xfId="270"/>
    <cellStyle name="SubTot 1" xfId="271"/>
    <cellStyle name="SubTot 2" xfId="272"/>
    <cellStyle name="SubTot 3" xfId="273"/>
    <cellStyle name="SymbolBlue" xfId="274"/>
    <cellStyle name="Table  - Style6" xfId="275"/>
    <cellStyle name="Table Footer" xfId="276"/>
    <cellStyle name="Table Head" xfId="277"/>
    <cellStyle name="Table Header" xfId="278"/>
    <cellStyle name="Table Source" xfId="279"/>
    <cellStyle name="Table Text" xfId="280"/>
    <cellStyle name="Table Title" xfId="281"/>
    <cellStyle name="Table Units" xfId="282"/>
    <cellStyle name="Text 1" xfId="283"/>
    <cellStyle name="Text 2" xfId="284"/>
    <cellStyle name="Text Head 1" xfId="285"/>
    <cellStyle name="Text Head 2" xfId="286"/>
    <cellStyle name="Text Indent 1" xfId="287"/>
    <cellStyle name="Text Indent 2" xfId="288"/>
    <cellStyle name="Thin2Lines(B)" xfId="289"/>
    <cellStyle name="ThinBotRow" xfId="290"/>
    <cellStyle name="ThinLine(B)" xfId="291"/>
    <cellStyle name="ThinLine(BL)" xfId="292"/>
    <cellStyle name="ThinLine(Box)" xfId="293"/>
    <cellStyle name="ThinLine(BR)" xfId="294"/>
    <cellStyle name="ThinLine(LBox)" xfId="295"/>
    <cellStyle name="ThinLine(RBox)" xfId="296"/>
    <cellStyle name="ThinLine(TB)" xfId="297"/>
    <cellStyle name="ThinLine(TL)" xfId="298"/>
    <cellStyle name="ThinLine(TR)" xfId="299"/>
    <cellStyle name="ThinMidRow" xfId="300"/>
    <cellStyle name="ThinTopRow" xfId="301"/>
    <cellStyle name="ThinTotLine" xfId="302"/>
    <cellStyle name="ThinTotLine(Box)" xfId="303"/>
    <cellStyle name="threedecplace" xfId="304"/>
    <cellStyle name="Title  - Style1" xfId="305"/>
    <cellStyle name="Title1" xfId="306"/>
    <cellStyle name="Titles" xfId="307"/>
    <cellStyle name="TOC 1" xfId="308"/>
    <cellStyle name="TOC 2" xfId="309"/>
    <cellStyle name="TotCol - Style5" xfId="310"/>
    <cellStyle name="TotRow - Style4" xfId="311"/>
    <cellStyle name="twodecplace" xfId="312"/>
    <cellStyle name="WingdingsBlack" xfId="313"/>
    <cellStyle name="WingdingsRed" xfId="314"/>
    <cellStyle name="WingdingsWhite" xfId="315"/>
    <cellStyle name="YE Num" xfId="316"/>
    <cellStyle name="YE String" xfId="317"/>
    <cellStyle name="常规_TMPT" xfId="3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5"/>
  <sheetViews>
    <sheetView showGridLines="0" workbookViewId="0">
      <selection activeCell="D7" sqref="D7"/>
    </sheetView>
  </sheetViews>
  <sheetFormatPr defaultRowHeight="14.5"/>
  <cols>
    <col min="1" max="1" width="45.81640625" bestFit="1" customWidth="1"/>
    <col min="2" max="2" width="10.1796875" bestFit="1" customWidth="1"/>
    <col min="3" max="7" width="10" bestFit="1" customWidth="1"/>
    <col min="8" max="8" width="13.7265625" bestFit="1" customWidth="1"/>
  </cols>
  <sheetData>
    <row r="1" spans="1:9">
      <c r="A1" s="172"/>
      <c r="B1" s="220" t="s">
        <v>0</v>
      </c>
      <c r="C1" s="220"/>
      <c r="D1" s="220"/>
      <c r="E1" s="220"/>
      <c r="F1" s="221" t="s">
        <v>1</v>
      </c>
      <c r="G1" s="222"/>
      <c r="H1" s="222"/>
    </row>
    <row r="2" spans="1:9">
      <c r="A2" s="172"/>
      <c r="B2" s="173" t="s">
        <v>2</v>
      </c>
      <c r="C2" s="173" t="s">
        <v>3</v>
      </c>
      <c r="D2" s="173" t="s">
        <v>4</v>
      </c>
      <c r="E2" s="173" t="s">
        <v>5</v>
      </c>
      <c r="F2" s="173" t="s">
        <v>6</v>
      </c>
      <c r="G2" s="173" t="s">
        <v>7</v>
      </c>
      <c r="H2" s="173" t="s">
        <v>245</v>
      </c>
    </row>
    <row r="3" spans="1:9">
      <c r="A3" s="174" t="s">
        <v>8</v>
      </c>
      <c r="B3" s="175" t="s">
        <v>9</v>
      </c>
      <c r="C3" s="175" t="s">
        <v>9</v>
      </c>
      <c r="D3" s="175" t="s">
        <v>9</v>
      </c>
      <c r="E3" s="175" t="s">
        <v>9</v>
      </c>
      <c r="F3" s="175" t="s">
        <v>9</v>
      </c>
      <c r="G3" s="175" t="s">
        <v>9</v>
      </c>
      <c r="H3" s="175" t="s">
        <v>9</v>
      </c>
    </row>
    <row r="4" spans="1:9">
      <c r="A4" s="28" t="s">
        <v>10</v>
      </c>
      <c r="B4" s="23">
        <v>8000</v>
      </c>
      <c r="C4" s="23">
        <v>14076</v>
      </c>
      <c r="D4" s="23">
        <v>11645</v>
      </c>
      <c r="E4" s="23">
        <v>10959</v>
      </c>
      <c r="F4" s="23">
        <v>16068.536983135722</v>
      </c>
      <c r="G4" s="23">
        <v>17120.016609249618</v>
      </c>
      <c r="H4" s="23">
        <v>18758.584015644916</v>
      </c>
      <c r="I4" s="94"/>
    </row>
    <row r="5" spans="1:9">
      <c r="A5" s="28" t="s">
        <v>11</v>
      </c>
      <c r="B5" s="23">
        <v>818</v>
      </c>
      <c r="C5" s="23">
        <v>6085</v>
      </c>
      <c r="D5" s="23">
        <v>3090</v>
      </c>
      <c r="E5" s="23">
        <v>2455</v>
      </c>
      <c r="F5" s="23">
        <v>6379</v>
      </c>
      <c r="G5" s="23">
        <v>6559.7199535659574</v>
      </c>
      <c r="H5" s="23">
        <v>8082.9554569331231</v>
      </c>
      <c r="I5" s="96"/>
    </row>
    <row r="6" spans="1:9">
      <c r="A6" s="28" t="s">
        <v>12</v>
      </c>
      <c r="B6" s="23">
        <v>1888</v>
      </c>
      <c r="C6" s="23">
        <v>2280</v>
      </c>
      <c r="D6" s="23">
        <v>2291</v>
      </c>
      <c r="E6" s="23">
        <v>2326.2000000000003</v>
      </c>
      <c r="F6" s="23">
        <v>2440.4370456369916</v>
      </c>
      <c r="G6" s="23">
        <v>2884.1341601305521</v>
      </c>
      <c r="H6" s="23">
        <v>3112.6123181992189</v>
      </c>
    </row>
    <row r="7" spans="1:9">
      <c r="A7" s="28" t="s">
        <v>13</v>
      </c>
      <c r="B7" s="23">
        <v>312.89999999999998</v>
      </c>
      <c r="C7" s="23">
        <v>5092.5</v>
      </c>
      <c r="D7" s="23">
        <v>2263.1999999999998</v>
      </c>
      <c r="E7" s="23">
        <v>1647.1</v>
      </c>
      <c r="F7" s="23">
        <v>5268.9</v>
      </c>
      <c r="G7" s="23">
        <v>5311.5045605748128</v>
      </c>
      <c r="H7" s="23">
        <v>6598.9779990539782</v>
      </c>
    </row>
    <row r="8" spans="1:9">
      <c r="A8" s="30" t="s">
        <v>14</v>
      </c>
      <c r="B8" s="14">
        <v>3.9112499999999994E-2</v>
      </c>
      <c r="C8" s="14">
        <v>0.36178601875532823</v>
      </c>
      <c r="D8" s="14">
        <v>0.19434950622584798</v>
      </c>
      <c r="E8" s="14">
        <v>0.15029655990510082</v>
      </c>
      <c r="F8" s="14">
        <v>0.32790166307796564</v>
      </c>
      <c r="G8" s="14">
        <v>0.31043048412160701</v>
      </c>
      <c r="H8" s="14">
        <v>0.35178444138162773</v>
      </c>
    </row>
    <row r="9" spans="1:9">
      <c r="A9" s="30" t="s">
        <v>15</v>
      </c>
      <c r="B9" s="13">
        <v>-182</v>
      </c>
      <c r="C9" s="13">
        <v>5488.4690689182926</v>
      </c>
      <c r="D9" s="13">
        <v>2405</v>
      </c>
      <c r="E9" s="13">
        <v>1140</v>
      </c>
      <c r="F9" s="13">
        <v>6715.9577917927991</v>
      </c>
      <c r="G9" s="13">
        <v>5555.3793006105452</v>
      </c>
      <c r="H9" s="13">
        <v>7740.6799833002096</v>
      </c>
    </row>
    <row r="10" spans="1:9">
      <c r="A10" s="28" t="s">
        <v>16</v>
      </c>
      <c r="B10" s="5"/>
      <c r="C10" s="5"/>
      <c r="D10" s="5"/>
      <c r="E10" s="5"/>
      <c r="F10" s="5"/>
      <c r="G10" s="5"/>
      <c r="H10" s="5"/>
    </row>
    <row r="11" spans="1:9">
      <c r="A11" s="30" t="s">
        <v>17</v>
      </c>
      <c r="B11" s="3">
        <v>985.1</v>
      </c>
      <c r="C11" s="3">
        <v>1224.0423600992303</v>
      </c>
      <c r="D11" s="3">
        <v>1393.9026909764261</v>
      </c>
      <c r="E11" s="3">
        <v>1361.4</v>
      </c>
      <c r="F11" s="3">
        <v>1339.5</v>
      </c>
      <c r="G11" s="3">
        <v>1723.0837462471873</v>
      </c>
      <c r="H11" s="3">
        <v>1904.0183292988465</v>
      </c>
    </row>
    <row r="12" spans="1:9">
      <c r="A12" s="30" t="s">
        <v>18</v>
      </c>
      <c r="B12" s="3">
        <v>384.1</v>
      </c>
      <c r="C12" s="3">
        <v>432.26373546444108</v>
      </c>
      <c r="D12" s="3">
        <v>418.49676959478273</v>
      </c>
      <c r="E12" s="3">
        <v>324.10000000000002</v>
      </c>
      <c r="F12" s="3">
        <v>384.1</v>
      </c>
      <c r="G12" s="3">
        <v>458.37139810942449</v>
      </c>
      <c r="H12" s="3">
        <v>529.85511376866566</v>
      </c>
    </row>
    <row r="13" spans="1:9">
      <c r="A13" s="30" t="s">
        <v>19</v>
      </c>
      <c r="B13" s="3">
        <v>321.10000000000002</v>
      </c>
      <c r="C13" s="3">
        <v>328</v>
      </c>
      <c r="D13" s="3">
        <v>363.37095599785766</v>
      </c>
      <c r="E13" s="3">
        <v>314.52999999999997</v>
      </c>
      <c r="F13" s="3">
        <v>287.78016574487714</v>
      </c>
      <c r="G13" s="3">
        <v>327.8279517943102</v>
      </c>
      <c r="H13" s="3">
        <v>362.85158086839425</v>
      </c>
    </row>
    <row r="14" spans="1:9">
      <c r="A14" s="30" t="s">
        <v>20</v>
      </c>
      <c r="B14" s="3">
        <v>82.1</v>
      </c>
      <c r="C14" s="3">
        <v>153.51349406449438</v>
      </c>
      <c r="D14" s="3">
        <v>134.08117206953148</v>
      </c>
      <c r="E14" s="3">
        <v>189</v>
      </c>
      <c r="F14" s="3">
        <v>122.4</v>
      </c>
      <c r="G14" s="3">
        <v>149.1715836457644</v>
      </c>
      <c r="H14" s="3">
        <v>126.82080800992033</v>
      </c>
    </row>
    <row r="15" spans="1:9">
      <c r="A15" s="30" t="s">
        <v>21</v>
      </c>
      <c r="B15" s="3">
        <v>-29.2</v>
      </c>
      <c r="C15" s="3">
        <v>124.63942782500078</v>
      </c>
      <c r="D15" s="3">
        <v>2.7889214512919458</v>
      </c>
      <c r="E15" s="3">
        <v>-6.6</v>
      </c>
      <c r="F15" s="3">
        <v>241.9</v>
      </c>
      <c r="G15" s="3">
        <v>72.768062287732207</v>
      </c>
      <c r="H15" s="3">
        <v>111.53799932325211</v>
      </c>
    </row>
    <row r="16" spans="1:9">
      <c r="A16" s="30" t="s">
        <v>22</v>
      </c>
      <c r="B16" s="3">
        <v>116.4</v>
      </c>
      <c r="C16" s="3">
        <v>83.501746888981344</v>
      </c>
      <c r="D16" s="3">
        <v>119.44329385446267</v>
      </c>
      <c r="E16" s="3">
        <v>175.9</v>
      </c>
      <c r="F16" s="3">
        <v>151.1</v>
      </c>
      <c r="G16" s="3">
        <v>74.031424874773478</v>
      </c>
      <c r="H16" s="3">
        <v>132.4423203668722</v>
      </c>
    </row>
    <row r="17" spans="1:9">
      <c r="A17" s="30" t="s">
        <v>23</v>
      </c>
      <c r="B17" s="3">
        <v>-1559.1</v>
      </c>
      <c r="C17" s="3">
        <v>2794.5495917297176</v>
      </c>
      <c r="D17" s="3">
        <v>-35.315536033796192</v>
      </c>
      <c r="E17" s="3">
        <v>-707.8</v>
      </c>
      <c r="F17" s="3">
        <v>2828.49</v>
      </c>
      <c r="G17" s="3">
        <v>2427.3704004442607</v>
      </c>
      <c r="H17" s="3">
        <v>3486.3656808547594</v>
      </c>
    </row>
    <row r="18" spans="1:9">
      <c r="A18" s="30" t="s">
        <v>24</v>
      </c>
      <c r="B18" s="3">
        <v>6.2</v>
      </c>
      <c r="C18" s="3">
        <v>-47.9</v>
      </c>
      <c r="D18" s="3">
        <v>-133.56091077321594</v>
      </c>
      <c r="E18" s="3">
        <v>-1.9</v>
      </c>
      <c r="F18" s="3">
        <v>-86.2</v>
      </c>
      <c r="G18" s="3">
        <v>79.220292324260384</v>
      </c>
      <c r="H18" s="3">
        <v>-54.91383343673234</v>
      </c>
    </row>
    <row r="19" spans="1:9">
      <c r="A19" s="28"/>
      <c r="B19" s="5"/>
      <c r="C19" s="5"/>
      <c r="D19" s="5"/>
      <c r="E19" s="5"/>
      <c r="F19" s="5"/>
      <c r="G19" s="5"/>
      <c r="H19" s="5"/>
    </row>
    <row r="20" spans="1:9">
      <c r="A20" s="32" t="s">
        <v>25</v>
      </c>
      <c r="B20" s="5"/>
      <c r="C20" s="5"/>
      <c r="D20" s="5"/>
      <c r="E20" s="5"/>
      <c r="F20" s="5"/>
      <c r="G20" s="5"/>
      <c r="H20" s="5"/>
    </row>
    <row r="21" spans="1:9">
      <c r="A21" s="33" t="s">
        <v>26</v>
      </c>
      <c r="B21" s="22">
        <v>0.51819369285314421</v>
      </c>
      <c r="C21" s="22">
        <v>0.25848569041558994</v>
      </c>
      <c r="D21" s="22">
        <v>0.57313752990677325</v>
      </c>
      <c r="E21" s="22">
        <v>0.57447431021103923</v>
      </c>
      <c r="F21" s="22">
        <v>0.28999999999999998</v>
      </c>
      <c r="G21" s="22">
        <v>0.34320287752386219</v>
      </c>
      <c r="H21" s="22">
        <v>0.3</v>
      </c>
    </row>
    <row r="22" spans="1:9">
      <c r="A22" s="33" t="s">
        <v>27</v>
      </c>
      <c r="B22" s="22">
        <v>0.31061232106203185</v>
      </c>
      <c r="C22" s="22">
        <v>0.13003944121704328</v>
      </c>
      <c r="D22" s="22">
        <v>0.27720485108489396</v>
      </c>
      <c r="E22" s="22">
        <v>0.29215588997298936</v>
      </c>
      <c r="F22" s="22">
        <v>0.12</v>
      </c>
      <c r="G22" s="22">
        <v>0.13025478855789097</v>
      </c>
      <c r="H22" s="22">
        <v>0.12</v>
      </c>
    </row>
    <row r="23" spans="1:9">
      <c r="A23" s="33" t="s">
        <v>28</v>
      </c>
      <c r="B23" s="22">
        <v>0.17119398608482395</v>
      </c>
      <c r="C23" s="22">
        <v>6.4971147681128452E-2</v>
      </c>
      <c r="D23" s="22">
        <v>0.14965761900833263</v>
      </c>
      <c r="E23" s="22">
        <v>0.13336979981597147</v>
      </c>
      <c r="F23" s="22">
        <v>0.05</v>
      </c>
      <c r="G23" s="22">
        <v>6.2650768762679623E-2</v>
      </c>
      <c r="H23" s="22">
        <v>0.05</v>
      </c>
    </row>
    <row r="24" spans="1:9">
      <c r="A24" s="33" t="s">
        <v>23</v>
      </c>
      <c r="B24" s="22"/>
      <c r="C24" s="22">
        <v>0.54650372068623843</v>
      </c>
      <c r="D24" s="22"/>
      <c r="E24" s="22"/>
      <c r="F24" s="22">
        <v>0.54</v>
      </c>
      <c r="G24" s="22">
        <v>0.46389156515556723</v>
      </c>
      <c r="H24" s="22">
        <v>0.52</v>
      </c>
    </row>
    <row r="25" spans="1:9">
      <c r="A25" s="30"/>
      <c r="B25" s="5"/>
      <c r="C25" s="5"/>
      <c r="D25" s="5"/>
      <c r="E25" s="5"/>
      <c r="F25" s="5"/>
      <c r="G25" s="5"/>
      <c r="H25" s="5"/>
    </row>
    <row r="26" spans="1:9">
      <c r="A26" s="30" t="s">
        <v>29</v>
      </c>
      <c r="B26" s="13">
        <v>56497</v>
      </c>
      <c r="C26" s="13">
        <v>59719</v>
      </c>
      <c r="D26" s="13">
        <v>62304</v>
      </c>
      <c r="E26" s="13">
        <v>62522</v>
      </c>
      <c r="F26" s="13">
        <v>69317</v>
      </c>
      <c r="G26" s="13">
        <v>74645</v>
      </c>
      <c r="H26" s="13">
        <v>82667.166919050782</v>
      </c>
    </row>
    <row r="27" spans="1:9">
      <c r="A27" s="30" t="s">
        <v>30</v>
      </c>
      <c r="B27" s="21">
        <v>1.1000000000000001</v>
      </c>
      <c r="C27" s="21">
        <v>1.3</v>
      </c>
      <c r="D27" s="21">
        <v>1.5</v>
      </c>
      <c r="E27" s="21">
        <v>1.6</v>
      </c>
      <c r="F27" s="21">
        <v>1.5</v>
      </c>
      <c r="G27" s="21">
        <v>1.6</v>
      </c>
      <c r="H27" s="21">
        <v>1.5</v>
      </c>
    </row>
    <row r="28" spans="1:9">
      <c r="A28" s="30" t="s">
        <v>31</v>
      </c>
      <c r="B28" s="21">
        <v>0.7</v>
      </c>
      <c r="C28" s="21">
        <v>0.9</v>
      </c>
      <c r="D28" s="21">
        <v>1</v>
      </c>
      <c r="E28" s="21">
        <v>1.2</v>
      </c>
      <c r="F28" s="21">
        <v>1.1000000000000001</v>
      </c>
      <c r="G28" s="21">
        <v>1.4</v>
      </c>
      <c r="H28" s="21">
        <v>1.3</v>
      </c>
    </row>
    <row r="29" spans="1:9">
      <c r="A29" s="30" t="s">
        <v>32</v>
      </c>
      <c r="B29" s="13">
        <v>63552</v>
      </c>
      <c r="C29" s="13">
        <v>78686</v>
      </c>
      <c r="D29" s="13">
        <v>91404</v>
      </c>
      <c r="E29" s="13">
        <v>103098</v>
      </c>
      <c r="F29" s="13">
        <v>105472</v>
      </c>
      <c r="G29" s="13">
        <v>119922.54932083175</v>
      </c>
      <c r="H29" s="13">
        <v>126027.13337987344</v>
      </c>
    </row>
    <row r="30" spans="1:9">
      <c r="A30" s="30" t="s">
        <v>33</v>
      </c>
      <c r="B30" s="13">
        <v>41639</v>
      </c>
      <c r="C30" s="13">
        <v>55149</v>
      </c>
      <c r="D30" s="13">
        <v>63288</v>
      </c>
      <c r="E30" s="13">
        <v>66300</v>
      </c>
      <c r="F30" s="13">
        <v>92130</v>
      </c>
      <c r="G30" s="13">
        <v>90659.199999999997</v>
      </c>
      <c r="H30" s="13">
        <v>93862.5</v>
      </c>
    </row>
    <row r="31" spans="1:9">
      <c r="A31" s="30" t="s">
        <v>34</v>
      </c>
      <c r="B31" s="13">
        <v>163980.5</v>
      </c>
      <c r="C31" s="13">
        <v>194053.2</v>
      </c>
      <c r="D31" s="13">
        <v>220820.7</v>
      </c>
      <c r="E31" s="13">
        <v>230099.4</v>
      </c>
      <c r="F31" s="13">
        <v>277449.5</v>
      </c>
      <c r="G31" s="13">
        <v>291844.77</v>
      </c>
      <c r="H31" s="13">
        <v>315224.09000000003</v>
      </c>
    </row>
    <row r="32" spans="1:9">
      <c r="A32" s="30" t="s">
        <v>35</v>
      </c>
      <c r="B32" s="13">
        <v>2061</v>
      </c>
      <c r="C32" s="13">
        <v>7500</v>
      </c>
      <c r="D32" s="13">
        <v>4952</v>
      </c>
      <c r="E32" s="13">
        <v>4478</v>
      </c>
      <c r="F32" s="13">
        <v>8711</v>
      </c>
      <c r="G32" s="13">
        <v>9143.6277643850553</v>
      </c>
      <c r="H32" s="13">
        <v>10947.110721593348</v>
      </c>
      <c r="I32" s="29"/>
    </row>
    <row r="33" spans="1:9">
      <c r="A33" s="33" t="s">
        <v>36</v>
      </c>
      <c r="B33" s="22">
        <v>0.02</v>
      </c>
      <c r="C33" s="22">
        <v>0.39600000000000002</v>
      </c>
      <c r="D33" s="22">
        <v>0.16700000000000001</v>
      </c>
      <c r="E33" s="22">
        <v>0.12</v>
      </c>
      <c r="F33" s="22">
        <v>0.36299999999999999</v>
      </c>
      <c r="G33" s="22">
        <v>0.34138458893260226</v>
      </c>
      <c r="H33" s="22">
        <v>0.36799999999999999</v>
      </c>
      <c r="I33" s="29"/>
    </row>
    <row r="34" spans="1:9">
      <c r="A34" s="32"/>
      <c r="B34" s="16"/>
      <c r="C34" s="16"/>
      <c r="D34" s="16"/>
      <c r="E34" s="16"/>
      <c r="F34" s="16"/>
      <c r="G34" s="16"/>
      <c r="H34" s="16"/>
      <c r="I34" s="29"/>
    </row>
    <row r="35" spans="1:9">
      <c r="A35" s="33" t="s">
        <v>37</v>
      </c>
      <c r="B35" s="3">
        <v>10323</v>
      </c>
      <c r="C35" s="3">
        <v>10518</v>
      </c>
      <c r="D35" s="3">
        <v>10304</v>
      </c>
      <c r="E35" s="3">
        <v>9885</v>
      </c>
      <c r="F35" s="3">
        <v>9807</v>
      </c>
      <c r="G35" s="3">
        <v>10518</v>
      </c>
      <c r="H35" s="3">
        <v>10747</v>
      </c>
      <c r="I35" s="29"/>
    </row>
    <row r="36" spans="1:9">
      <c r="A36" s="33" t="s">
        <v>38</v>
      </c>
      <c r="B36" s="17">
        <v>5.0257379999999996</v>
      </c>
      <c r="C36" s="17">
        <v>5.1558929999999998</v>
      </c>
      <c r="D36" s="17">
        <v>5.3319700000000001</v>
      </c>
      <c r="E36" s="17">
        <v>5.5</v>
      </c>
      <c r="F36" s="17">
        <v>5.64</v>
      </c>
      <c r="G36" s="17">
        <v>6.0219500000000004</v>
      </c>
      <c r="H36" s="17">
        <v>6.03</v>
      </c>
      <c r="I36" s="50"/>
    </row>
    <row r="37" spans="1:9">
      <c r="A37" s="33" t="s">
        <v>39</v>
      </c>
      <c r="B37" s="3">
        <v>2817.440171378576</v>
      </c>
      <c r="C37" s="3">
        <v>3116.6518006494198</v>
      </c>
      <c r="D37" s="3">
        <v>3085.0328692473008</v>
      </c>
      <c r="E37" s="3">
        <v>3037.6342209285053</v>
      </c>
      <c r="F37" s="3">
        <v>3551.9373851039754</v>
      </c>
      <c r="G37" s="3">
        <v>4058.1133917630818</v>
      </c>
      <c r="H37" s="3">
        <v>4401</v>
      </c>
      <c r="I37" s="50"/>
    </row>
    <row r="38" spans="1:9">
      <c r="A38" s="32"/>
      <c r="B38" s="22"/>
      <c r="C38" s="22"/>
      <c r="D38" s="22"/>
      <c r="E38" s="22"/>
      <c r="F38" s="22"/>
      <c r="G38" s="22"/>
      <c r="H38" s="22"/>
      <c r="I38" s="31"/>
    </row>
    <row r="39" spans="1:9">
      <c r="A39" s="34" t="s">
        <v>40</v>
      </c>
      <c r="B39" s="15"/>
      <c r="C39" s="15"/>
      <c r="D39" s="15"/>
      <c r="E39" s="15"/>
      <c r="F39" s="15"/>
      <c r="G39" s="15"/>
      <c r="H39" s="15"/>
      <c r="I39" s="31"/>
    </row>
    <row r="40" spans="1:9">
      <c r="A40" s="33" t="s">
        <v>41</v>
      </c>
      <c r="B40" s="26">
        <v>6101</v>
      </c>
      <c r="C40" s="26">
        <v>7011.3840732600029</v>
      </c>
      <c r="D40" s="26">
        <v>7517.3718725424897</v>
      </c>
      <c r="E40" s="26">
        <v>7395</v>
      </c>
      <c r="F40" s="26">
        <v>8350.6997766914774</v>
      </c>
      <c r="G40" s="26">
        <v>9981.2692567289214</v>
      </c>
      <c r="H40" s="26">
        <v>10091.959180054484</v>
      </c>
      <c r="I40" s="31"/>
    </row>
    <row r="41" spans="1:9">
      <c r="A41" s="33" t="s">
        <v>42</v>
      </c>
      <c r="B41" s="26">
        <v>985.1</v>
      </c>
      <c r="C41" s="26">
        <v>1224.0423600992303</v>
      </c>
      <c r="D41" s="26">
        <v>1393.9026909764261</v>
      </c>
      <c r="E41" s="26">
        <v>1361.4</v>
      </c>
      <c r="F41" s="26">
        <v>1339.5</v>
      </c>
      <c r="G41" s="26">
        <v>1723.0837462471873</v>
      </c>
      <c r="H41" s="26">
        <v>1904.0183292988465</v>
      </c>
      <c r="I41" s="31"/>
    </row>
    <row r="42" spans="1:9">
      <c r="A42" s="51" t="s">
        <v>43</v>
      </c>
      <c r="B42" s="7">
        <v>6</v>
      </c>
      <c r="C42" s="7">
        <v>208</v>
      </c>
      <c r="D42" s="7">
        <v>47</v>
      </c>
      <c r="E42" s="7">
        <v>53</v>
      </c>
      <c r="F42" s="7">
        <v>496</v>
      </c>
      <c r="G42" s="7">
        <v>210.09251987000005</v>
      </c>
      <c r="H42" s="7">
        <v>192.75208025000006</v>
      </c>
      <c r="I42" s="31"/>
    </row>
    <row r="43" spans="1:9">
      <c r="A43" s="33"/>
      <c r="B43" s="4"/>
      <c r="C43" s="4"/>
      <c r="D43" s="4"/>
      <c r="E43" s="4"/>
      <c r="F43" s="4"/>
      <c r="G43" s="4"/>
      <c r="H43" s="4"/>
      <c r="I43" s="31"/>
    </row>
    <row r="44" spans="1:9">
      <c r="A44" s="32" t="s">
        <v>44</v>
      </c>
      <c r="B44" s="11">
        <v>1524.297950559934</v>
      </c>
      <c r="C44" s="11">
        <v>2211.8510098546249</v>
      </c>
      <c r="D44" s="11">
        <v>2919.5748039419313</v>
      </c>
      <c r="E44" s="11">
        <v>3224.4732939971159</v>
      </c>
      <c r="F44" s="11">
        <v>4124.0484337982762</v>
      </c>
      <c r="G44" s="11">
        <v>5252.3628686816992</v>
      </c>
      <c r="H44" s="11">
        <v>5683.3550898496869</v>
      </c>
      <c r="I44" s="29"/>
    </row>
    <row r="45" spans="1:9">
      <c r="A45" s="33" t="s">
        <v>45</v>
      </c>
      <c r="B45" s="3">
        <v>23.116701633996087</v>
      </c>
      <c r="C45" s="3">
        <v>24.850162714514457</v>
      </c>
      <c r="D45" s="3">
        <v>23.007419512808152</v>
      </c>
      <c r="E45" s="3">
        <v>19.003137812124574</v>
      </c>
      <c r="F45" s="3">
        <v>23.5563838139329</v>
      </c>
      <c r="G45" s="3">
        <v>33.53941104137283</v>
      </c>
      <c r="H45" s="3">
        <v>36.708056309457</v>
      </c>
      <c r="I45" s="31"/>
    </row>
    <row r="46" spans="1:9">
      <c r="A46" s="33" t="s">
        <v>46</v>
      </c>
      <c r="B46" s="3">
        <v>1501.1812489259373</v>
      </c>
      <c r="C46" s="3">
        <v>2187.0008471401106</v>
      </c>
      <c r="D46" s="3">
        <v>2896.5673844291241</v>
      </c>
      <c r="E46" s="3">
        <v>3205.4701561849915</v>
      </c>
      <c r="F46" s="3">
        <v>4100.4920499843429</v>
      </c>
      <c r="G46" s="3">
        <v>5218.8234576403265</v>
      </c>
      <c r="H46" s="3">
        <v>5646.64703354023</v>
      </c>
      <c r="I46" s="31"/>
    </row>
    <row r="47" spans="1:9">
      <c r="A47" s="33"/>
      <c r="B47" s="17"/>
      <c r="C47" s="17"/>
      <c r="D47" s="17"/>
      <c r="E47" s="17"/>
      <c r="F47" s="17"/>
      <c r="G47" s="17"/>
      <c r="H47" s="17"/>
    </row>
    <row r="48" spans="1:9">
      <c r="A48" s="32" t="s">
        <v>47</v>
      </c>
      <c r="B48" s="23">
        <v>61879.20846451613</v>
      </c>
      <c r="C48" s="23">
        <v>75479.96578412698</v>
      </c>
      <c r="D48" s="23">
        <v>88061.880354838722</v>
      </c>
      <c r="E48" s="23">
        <v>110745.80731935483</v>
      </c>
      <c r="F48" s="23">
        <v>122562.35036666662</v>
      </c>
      <c r="G48" s="23">
        <v>147023.55075696952</v>
      </c>
      <c r="H48" s="23">
        <v>171879.75384989765</v>
      </c>
    </row>
    <row r="49" spans="1:8">
      <c r="A49" s="33" t="s">
        <v>48</v>
      </c>
      <c r="B49" s="13">
        <v>573.41750645161289</v>
      </c>
      <c r="C49" s="13">
        <v>588.5825111111111</v>
      </c>
      <c r="D49" s="13">
        <v>560.82426935483863</v>
      </c>
      <c r="E49" s="13">
        <v>522.06945645161295</v>
      </c>
      <c r="F49" s="13">
        <v>568.6943133333333</v>
      </c>
      <c r="G49" s="13">
        <v>729.11415686737632</v>
      </c>
      <c r="H49" s="13">
        <v>773.86399239277443</v>
      </c>
    </row>
    <row r="50" spans="1:8">
      <c r="A50" s="33" t="s">
        <v>49</v>
      </c>
      <c r="B50" s="13">
        <v>61305.790958064521</v>
      </c>
      <c r="C50" s="13">
        <v>74891.383273015876</v>
      </c>
      <c r="D50" s="13">
        <v>87501.056085483884</v>
      </c>
      <c r="E50" s="13">
        <v>110223.73786290322</v>
      </c>
      <c r="F50" s="13">
        <v>121993.6560533333</v>
      </c>
      <c r="G50" s="13">
        <v>146294.43660010214</v>
      </c>
      <c r="H50" s="13">
        <v>171105.88985750487</v>
      </c>
    </row>
    <row r="51" spans="1:8">
      <c r="A51" s="33"/>
      <c r="B51" s="3"/>
      <c r="C51" s="3"/>
      <c r="D51" s="3"/>
      <c r="E51" s="3"/>
      <c r="F51" s="3"/>
      <c r="G51" s="3"/>
      <c r="H51" s="3"/>
    </row>
    <row r="52" spans="1:8">
      <c r="A52" s="32" t="s">
        <v>50</v>
      </c>
      <c r="B52" s="42">
        <f t="shared" ref="B52:G52" si="0">B44/B48</f>
        <v>2.4633442934778711E-2</v>
      </c>
      <c r="C52" s="42">
        <f t="shared" si="0"/>
        <v>2.9303815746028927E-2</v>
      </c>
      <c r="D52" s="42">
        <f t="shared" si="0"/>
        <v>3.3153673214536467E-2</v>
      </c>
      <c r="E52" s="42">
        <f t="shared" si="0"/>
        <v>2.9115985264334072E-2</v>
      </c>
      <c r="F52" s="42">
        <f t="shared" si="0"/>
        <v>3.3648574961727372E-2</v>
      </c>
      <c r="G52" s="42">
        <f t="shared" si="0"/>
        <v>3.5724636234394001E-2</v>
      </c>
      <c r="H52" s="42">
        <f>H44/H48</f>
        <v>3.3065878688731155E-2</v>
      </c>
    </row>
    <row r="53" spans="1:8">
      <c r="A53" s="33" t="s">
        <v>51</v>
      </c>
      <c r="B53" s="12">
        <f t="shared" ref="B53:G53" si="1">B45/B49</f>
        <v>4.0313909802031409E-2</v>
      </c>
      <c r="C53" s="12">
        <f t="shared" si="1"/>
        <v>4.2220355252491196E-2</v>
      </c>
      <c r="D53" s="12">
        <f t="shared" si="1"/>
        <v>4.1024293651334739E-2</v>
      </c>
      <c r="E53" s="12">
        <f t="shared" si="1"/>
        <v>3.6399635292370038E-2</v>
      </c>
      <c r="F53" s="12">
        <f t="shared" si="1"/>
        <v>4.142187333623927E-2</v>
      </c>
      <c r="G53" s="12">
        <f t="shared" si="1"/>
        <v>4.6000219205006534E-2</v>
      </c>
      <c r="H53" s="12">
        <f>H45/H49</f>
        <v>4.7434764597272847E-2</v>
      </c>
    </row>
    <row r="54" spans="1:8">
      <c r="A54" s="33" t="s">
        <v>52</v>
      </c>
      <c r="B54" s="12">
        <f t="shared" ref="B54:G54" si="2">B46/B50</f>
        <v>2.4486777276110865E-2</v>
      </c>
      <c r="C54" s="12">
        <f t="shared" si="2"/>
        <v>2.9202302742458615E-2</v>
      </c>
      <c r="D54" s="12">
        <f t="shared" si="2"/>
        <v>3.3103227709609946E-2</v>
      </c>
      <c r="E54" s="12">
        <f t="shared" si="2"/>
        <v>2.9081486604745431E-2</v>
      </c>
      <c r="F54" s="12">
        <f t="shared" si="2"/>
        <v>3.3612338400545075E-2</v>
      </c>
      <c r="G54" s="12">
        <f t="shared" si="2"/>
        <v>3.5673423945068068E-2</v>
      </c>
      <c r="H54" s="12">
        <f>H46/H50</f>
        <v>3.3000892244227809E-2</v>
      </c>
    </row>
    <row r="55" spans="1:8">
      <c r="A55" s="33"/>
      <c r="B55" s="12"/>
      <c r="C55" s="12"/>
      <c r="D55" s="12"/>
      <c r="E55" s="12"/>
      <c r="F55" s="12"/>
      <c r="G55" s="12"/>
      <c r="H55" s="12"/>
    </row>
    <row r="56" spans="1:8">
      <c r="A56" s="33" t="s">
        <v>53</v>
      </c>
      <c r="B56" s="12"/>
      <c r="C56" s="12"/>
      <c r="D56" s="12"/>
      <c r="E56" s="12"/>
      <c r="F56" s="12">
        <v>7.2486208759632409E-2</v>
      </c>
      <c r="G56" s="12">
        <v>7.5200630670441956E-2</v>
      </c>
      <c r="H56" s="12">
        <v>8.1158297292549697E-2</v>
      </c>
    </row>
    <row r="57" spans="1:8">
      <c r="A57" s="33"/>
      <c r="B57" s="12"/>
      <c r="C57" s="12"/>
      <c r="D57" s="12"/>
      <c r="E57" s="12"/>
      <c r="F57" s="12"/>
      <c r="G57" s="12"/>
      <c r="H57" s="12"/>
    </row>
    <row r="58" spans="1:8">
      <c r="A58" s="30" t="s">
        <v>54</v>
      </c>
      <c r="B58" s="45">
        <v>0.93058799999999997</v>
      </c>
      <c r="C58" s="45">
        <v>0.91125</v>
      </c>
      <c r="D58" s="45">
        <v>0.9</v>
      </c>
      <c r="E58" s="45">
        <v>0.80512499999999998</v>
      </c>
      <c r="F58" s="45">
        <v>0.761297</v>
      </c>
      <c r="G58" s="45">
        <v>0.79808500000000004</v>
      </c>
      <c r="H58" s="45">
        <v>0.82239799999999996</v>
      </c>
    </row>
    <row r="59" spans="1:8">
      <c r="A59" s="30" t="s">
        <v>55</v>
      </c>
      <c r="B59" s="26">
        <v>212166</v>
      </c>
      <c r="C59" s="26">
        <v>138742</v>
      </c>
      <c r="D59" s="26">
        <v>159696</v>
      </c>
      <c r="E59" s="26">
        <v>141873</v>
      </c>
      <c r="F59" s="26">
        <v>104043</v>
      </c>
      <c r="G59" s="26">
        <v>191443</v>
      </c>
      <c r="H59" s="26">
        <v>144864</v>
      </c>
    </row>
    <row r="60" spans="1:8">
      <c r="A60" s="30" t="s">
        <v>56</v>
      </c>
      <c r="B60" s="26">
        <v>6841</v>
      </c>
      <c r="C60" s="26">
        <v>6828</v>
      </c>
      <c r="D60" s="26">
        <v>6659</v>
      </c>
      <c r="E60" s="26">
        <v>6164</v>
      </c>
      <c r="F60" s="26">
        <v>6053</v>
      </c>
      <c r="G60" s="26">
        <v>6525</v>
      </c>
      <c r="H60" s="26">
        <v>6424</v>
      </c>
    </row>
    <row r="61" spans="1:8">
      <c r="A61" s="30" t="s">
        <v>57</v>
      </c>
      <c r="B61" s="26">
        <v>3062302</v>
      </c>
      <c r="C61" s="26">
        <v>3199160</v>
      </c>
      <c r="D61" s="26">
        <v>3356138</v>
      </c>
      <c r="E61" s="26">
        <v>3496350</v>
      </c>
      <c r="F61" s="26">
        <v>3598413</v>
      </c>
      <c r="G61" s="26">
        <v>3788769</v>
      </c>
      <c r="H61" s="26">
        <v>4029419</v>
      </c>
    </row>
    <row r="62" spans="1:8">
      <c r="A62" s="30" t="s">
        <v>58</v>
      </c>
      <c r="B62" s="26">
        <v>7098</v>
      </c>
      <c r="C62" s="26">
        <v>7201</v>
      </c>
      <c r="D62" s="26">
        <v>7692</v>
      </c>
      <c r="E62" s="26">
        <v>8033</v>
      </c>
      <c r="F62" s="26">
        <v>8056</v>
      </c>
      <c r="G62" s="26">
        <v>8713</v>
      </c>
      <c r="H62" s="26">
        <v>9397</v>
      </c>
    </row>
    <row r="63" spans="1:8">
      <c r="A63" s="33" t="s">
        <v>59</v>
      </c>
      <c r="B63" s="46">
        <v>1839</v>
      </c>
      <c r="C63" s="46">
        <v>2045</v>
      </c>
      <c r="D63" s="46">
        <v>1971</v>
      </c>
      <c r="E63" s="46">
        <v>1938</v>
      </c>
      <c r="F63" s="46">
        <v>2334.14</v>
      </c>
      <c r="G63" s="46">
        <v>2759.37</v>
      </c>
      <c r="H63" s="46">
        <v>2954</v>
      </c>
    </row>
    <row r="64" spans="1:8">
      <c r="A64" s="33" t="s">
        <v>60</v>
      </c>
      <c r="B64" s="46">
        <v>185.57</v>
      </c>
      <c r="C64" s="46">
        <v>201.49</v>
      </c>
      <c r="D64" s="46">
        <v>210.04</v>
      </c>
      <c r="E64" s="46">
        <v>212.92</v>
      </c>
      <c r="F64" s="46">
        <v>222.88015371797599</v>
      </c>
      <c r="G64" s="46">
        <v>249.92</v>
      </c>
      <c r="H64" s="46">
        <v>262.8102061284618</v>
      </c>
    </row>
    <row r="65" spans="1:8">
      <c r="A65" s="70" t="s">
        <v>61</v>
      </c>
      <c r="B65" s="71">
        <v>13.359999999999985</v>
      </c>
      <c r="C65" s="71">
        <v>15.590000000000003</v>
      </c>
      <c r="D65" s="71">
        <v>16.340000000000003</v>
      </c>
      <c r="E65" s="71">
        <v>15.949999999999989</v>
      </c>
      <c r="F65" s="71">
        <v>17.289999999999992</v>
      </c>
      <c r="G65" s="71">
        <v>18.088375114000002</v>
      </c>
      <c r="H65" s="71">
        <f>H64-SUM(H66:H70)</f>
        <v>30.682017961730025</v>
      </c>
    </row>
    <row r="66" spans="1:8">
      <c r="A66" s="47" t="s">
        <v>62</v>
      </c>
      <c r="B66" s="7">
        <v>49.46</v>
      </c>
      <c r="C66" s="7">
        <v>54.82</v>
      </c>
      <c r="D66" s="7">
        <v>56.79</v>
      </c>
      <c r="E66" s="7">
        <v>57.67</v>
      </c>
      <c r="F66" s="7">
        <v>61.425929067566301</v>
      </c>
      <c r="G66" s="7">
        <v>72.112016145136096</v>
      </c>
      <c r="H66" s="7">
        <v>78.021857238381799</v>
      </c>
    </row>
    <row r="67" spans="1:8">
      <c r="A67" s="47" t="s">
        <v>63</v>
      </c>
      <c r="B67" s="7">
        <v>38.22</v>
      </c>
      <c r="C67" s="7">
        <v>41.19</v>
      </c>
      <c r="D67" s="7">
        <v>38.700000000000003</v>
      </c>
      <c r="E67" s="7">
        <v>34.9</v>
      </c>
      <c r="F67" s="7">
        <v>36.125511529006303</v>
      </c>
      <c r="G67" s="7">
        <v>39.223529319923699</v>
      </c>
      <c r="H67" s="7">
        <v>44.930751178690002</v>
      </c>
    </row>
    <row r="68" spans="1:8">
      <c r="A68" s="47" t="s">
        <v>64</v>
      </c>
      <c r="B68" s="7">
        <v>22.55</v>
      </c>
      <c r="C68" s="7">
        <v>23.28</v>
      </c>
      <c r="D68" s="7">
        <v>23.31</v>
      </c>
      <c r="E68" s="7">
        <v>23.38</v>
      </c>
      <c r="F68" s="7">
        <v>23.372847255</v>
      </c>
      <c r="G68" s="7">
        <v>23.412847254999999</v>
      </c>
      <c r="H68" s="7">
        <v>22.308829254999999</v>
      </c>
    </row>
    <row r="69" spans="1:8">
      <c r="A69" s="47" t="s">
        <v>65</v>
      </c>
      <c r="B69" s="7">
        <v>11.41</v>
      </c>
      <c r="C69" s="7">
        <v>13.21</v>
      </c>
      <c r="D69" s="7">
        <v>14.54</v>
      </c>
      <c r="E69" s="7">
        <v>16.010000000000002</v>
      </c>
      <c r="F69" s="7">
        <v>16.7519027823</v>
      </c>
      <c r="G69" s="7">
        <v>18.900892782300001</v>
      </c>
      <c r="H69" s="7">
        <v>20.061768456389999</v>
      </c>
    </row>
    <row r="70" spans="1:8">
      <c r="A70" s="47" t="s">
        <v>66</v>
      </c>
      <c r="B70" s="7">
        <v>50.07</v>
      </c>
      <c r="C70" s="7">
        <v>53.49</v>
      </c>
      <c r="D70" s="7">
        <v>60.35</v>
      </c>
      <c r="E70" s="7">
        <v>65.02</v>
      </c>
      <c r="F70" s="7">
        <v>67.913963084103699</v>
      </c>
      <c r="G70" s="7">
        <v>78.182339383640397</v>
      </c>
      <c r="H70" s="7">
        <v>66.804982038269998</v>
      </c>
    </row>
    <row r="71" spans="1:8">
      <c r="A71" s="47" t="s">
        <v>67</v>
      </c>
      <c r="B71" s="7">
        <v>158895</v>
      </c>
      <c r="C71" s="7">
        <v>156346</v>
      </c>
      <c r="D71" s="7">
        <v>162406</v>
      </c>
      <c r="E71" s="7">
        <v>169400</v>
      </c>
      <c r="F71" s="7">
        <v>167046</v>
      </c>
      <c r="G71" s="7">
        <v>180592</v>
      </c>
      <c r="H71" s="7">
        <v>198733</v>
      </c>
    </row>
    <row r="72" spans="1:8">
      <c r="A72" s="30" t="s">
        <v>68</v>
      </c>
      <c r="B72" s="44">
        <v>20.27</v>
      </c>
      <c r="C72" s="44">
        <v>29.17</v>
      </c>
      <c r="D72" s="44">
        <v>33.200000000000003</v>
      </c>
      <c r="E72" s="44">
        <v>39.06</v>
      </c>
      <c r="F72" s="44">
        <v>65.069999999999993</v>
      </c>
      <c r="G72" s="44">
        <v>66.389999999999986</v>
      </c>
      <c r="H72" s="44">
        <v>72.615499999999997</v>
      </c>
    </row>
    <row r="73" spans="1:8">
      <c r="A73" s="28"/>
      <c r="B73" s="15"/>
      <c r="C73" s="15"/>
      <c r="D73" s="15"/>
      <c r="E73" s="15"/>
      <c r="F73" s="15"/>
      <c r="G73" s="15"/>
      <c r="H73" s="15"/>
    </row>
    <row r="74" spans="1:8">
      <c r="A74" s="34" t="s">
        <v>69</v>
      </c>
      <c r="B74" s="16"/>
      <c r="C74" s="16"/>
      <c r="D74" s="16"/>
      <c r="E74" s="16"/>
      <c r="F74" s="16"/>
      <c r="G74" s="16"/>
      <c r="H74" s="16"/>
    </row>
    <row r="75" spans="1:8">
      <c r="A75" s="35" t="s">
        <v>10</v>
      </c>
      <c r="B75" s="1">
        <v>1398</v>
      </c>
      <c r="C75" s="1">
        <v>1433</v>
      </c>
      <c r="D75" s="1">
        <v>1412</v>
      </c>
      <c r="E75" s="1">
        <v>1308</v>
      </c>
      <c r="F75" s="1">
        <v>1376</v>
      </c>
      <c r="G75" s="1">
        <v>1501.061838979999</v>
      </c>
      <c r="H75" s="1">
        <v>1721.1064361799999</v>
      </c>
    </row>
    <row r="76" spans="1:8">
      <c r="A76" s="36" t="s">
        <v>70</v>
      </c>
      <c r="B76" s="10">
        <v>384.1</v>
      </c>
      <c r="C76" s="10">
        <v>432.26373546444108</v>
      </c>
      <c r="D76" s="10">
        <v>418.5</v>
      </c>
      <c r="E76" s="10">
        <v>324.10000000000002</v>
      </c>
      <c r="F76" s="10">
        <v>384.1</v>
      </c>
      <c r="G76" s="10">
        <v>458.37139810942449</v>
      </c>
      <c r="H76" s="10">
        <v>529.85511376866566</v>
      </c>
    </row>
    <row r="77" spans="1:8">
      <c r="A77" s="35" t="s">
        <v>71</v>
      </c>
      <c r="B77" s="9">
        <v>0.37</v>
      </c>
      <c r="C77" s="9">
        <v>0.41</v>
      </c>
      <c r="D77" s="9">
        <v>0.4</v>
      </c>
      <c r="E77" s="9">
        <v>0.36</v>
      </c>
      <c r="F77" s="9">
        <v>0.38</v>
      </c>
      <c r="G77" s="9">
        <v>0.40571914426374633</v>
      </c>
      <c r="H77" s="9">
        <v>0.41596962053027031</v>
      </c>
    </row>
    <row r="78" spans="1:8">
      <c r="A78" s="36" t="s">
        <v>72</v>
      </c>
      <c r="B78" s="10">
        <v>434.23427137857658</v>
      </c>
      <c r="C78" s="10">
        <v>467.0414006494201</v>
      </c>
      <c r="D78" s="10">
        <v>464.74516924730119</v>
      </c>
      <c r="E78" s="10">
        <v>456.16022092850517</v>
      </c>
      <c r="F78" s="10">
        <v>515.22638678831584</v>
      </c>
      <c r="G78" s="10">
        <v>552.26994349201289</v>
      </c>
      <c r="H78" s="10">
        <v>648.57561813602217</v>
      </c>
    </row>
    <row r="79" spans="1:8">
      <c r="A79" s="35" t="s">
        <v>73</v>
      </c>
      <c r="B79" s="1">
        <v>274.16614942772657</v>
      </c>
      <c r="C79" s="1">
        <v>291.38613234448013</v>
      </c>
      <c r="D79" s="1">
        <v>295.26158499597335</v>
      </c>
      <c r="E79" s="1">
        <v>295.59519595727011</v>
      </c>
      <c r="F79" s="1">
        <v>334.61092253914762</v>
      </c>
      <c r="G79" s="1">
        <v>359.14230630497985</v>
      </c>
      <c r="H79" s="1">
        <v>428.58716204004156</v>
      </c>
    </row>
    <row r="80" spans="1:8">
      <c r="A80" s="30" t="s">
        <v>74</v>
      </c>
      <c r="B80" s="1">
        <v>119.55494813650002</v>
      </c>
      <c r="C80" s="1">
        <v>125.58925115269</v>
      </c>
      <c r="D80" s="1">
        <v>114.44747623135984</v>
      </c>
      <c r="E80" s="1">
        <v>102.116616998615</v>
      </c>
      <c r="F80" s="1">
        <v>107.9871331578</v>
      </c>
      <c r="G80" s="1">
        <v>106.208830492883</v>
      </c>
      <c r="H80" s="1">
        <v>118.06737832470058</v>
      </c>
    </row>
    <row r="81" spans="1:15">
      <c r="A81" s="30" t="s">
        <v>75</v>
      </c>
      <c r="B81" s="1">
        <v>38.298036709350022</v>
      </c>
      <c r="C81" s="1">
        <v>47.613499780539989</v>
      </c>
      <c r="D81" s="1">
        <v>52.546519523899995</v>
      </c>
      <c r="E81" s="1">
        <v>56.158221789320045</v>
      </c>
      <c r="F81" s="1">
        <v>70.246743373759998</v>
      </c>
      <c r="G81" s="1">
        <v>84.509816545370001</v>
      </c>
      <c r="H81" s="1">
        <v>99.324112951339956</v>
      </c>
    </row>
    <row r="82" spans="1:15">
      <c r="A82" s="36" t="s">
        <v>76</v>
      </c>
      <c r="B82" s="10">
        <v>434.23427137857658</v>
      </c>
      <c r="C82" s="10">
        <v>450.63783601399837</v>
      </c>
      <c r="D82" s="10">
        <v>465.89328494836064</v>
      </c>
      <c r="E82" s="10">
        <v>460.45269508790318</v>
      </c>
      <c r="F82" s="10">
        <v>485.6933038584105</v>
      </c>
      <c r="G82" s="10">
        <v>533.74816514016436</v>
      </c>
      <c r="H82" s="10">
        <v>600.42278081401753</v>
      </c>
    </row>
    <row r="83" spans="1:15">
      <c r="A83" s="28" t="s">
        <v>77</v>
      </c>
      <c r="B83" s="8">
        <v>0.36352032819682667</v>
      </c>
      <c r="C83" s="8">
        <v>0.37085095816429109</v>
      </c>
      <c r="D83" s="8">
        <v>0.35932379033809525</v>
      </c>
      <c r="E83" s="8">
        <v>0.34697203203245058</v>
      </c>
      <c r="F83" s="8">
        <v>0.34593312978900004</v>
      </c>
      <c r="G83" s="8">
        <v>0.34585807471061897</v>
      </c>
      <c r="H83" s="8">
        <v>0.33518295353256439</v>
      </c>
    </row>
    <row r="84" spans="1:15">
      <c r="A84" s="28" t="s">
        <v>78</v>
      </c>
      <c r="B84" s="24">
        <v>7.4000000000000003E-3</v>
      </c>
      <c r="C84" s="24">
        <v>8.0999999999999996E-3</v>
      </c>
      <c r="D84" s="24">
        <v>7.4000000000000003E-3</v>
      </c>
      <c r="E84" s="24">
        <v>7.3000000000000001E-3</v>
      </c>
      <c r="F84" s="24">
        <v>7.3000000000000001E-3</v>
      </c>
      <c r="G84" s="24">
        <v>7.3000000000000001E-3</v>
      </c>
      <c r="H84" s="24">
        <v>7.3000000000000001E-3</v>
      </c>
      <c r="I84" s="93"/>
      <c r="J84" s="93"/>
      <c r="K84" s="93"/>
      <c r="L84" s="93"/>
      <c r="M84" s="93"/>
      <c r="N84" s="93"/>
      <c r="O84" s="93"/>
    </row>
    <row r="85" spans="1:15">
      <c r="A85" s="30" t="s">
        <v>79</v>
      </c>
      <c r="B85" s="37">
        <v>1.15E-2</v>
      </c>
      <c r="C85" s="37">
        <v>1.11E-2</v>
      </c>
      <c r="D85" s="37">
        <v>1.0800000000000001E-2</v>
      </c>
      <c r="E85" s="37">
        <v>1.0200000000000001E-2</v>
      </c>
      <c r="F85" s="37">
        <v>1.04E-2</v>
      </c>
      <c r="G85" s="37">
        <v>1.03E-2</v>
      </c>
      <c r="H85" s="37">
        <v>1.0500000000000001E-2</v>
      </c>
      <c r="I85" s="93"/>
      <c r="J85" s="93"/>
      <c r="K85" s="93"/>
      <c r="L85" s="93"/>
      <c r="M85" s="93"/>
      <c r="N85" s="93"/>
    </row>
    <row r="86" spans="1:15">
      <c r="A86" s="30" t="s">
        <v>80</v>
      </c>
      <c r="B86" s="37">
        <v>9.2999999999999992E-3</v>
      </c>
      <c r="C86" s="37">
        <v>8.9999999999999993E-3</v>
      </c>
      <c r="D86" s="37">
        <v>9.1000000000000004E-3</v>
      </c>
      <c r="E86" s="37">
        <v>1.21E-2</v>
      </c>
      <c r="F86" s="37">
        <v>1.23E-2</v>
      </c>
      <c r="G86" s="37">
        <v>1.37E-2</v>
      </c>
      <c r="H86" s="37">
        <v>1.49E-2</v>
      </c>
      <c r="I86" s="93"/>
      <c r="J86" s="93"/>
      <c r="K86" s="93"/>
      <c r="L86" s="93"/>
      <c r="M86" s="93"/>
      <c r="N86" s="93"/>
    </row>
    <row r="87" spans="1:15">
      <c r="A87" s="30"/>
      <c r="B87" s="37"/>
      <c r="C87" s="37"/>
      <c r="D87" s="37"/>
      <c r="E87" s="37"/>
      <c r="F87" s="37"/>
      <c r="G87" s="37"/>
      <c r="H87" s="37"/>
    </row>
    <row r="88" spans="1:15">
      <c r="A88" s="28" t="s">
        <v>81</v>
      </c>
      <c r="B88" s="37"/>
      <c r="C88" s="37"/>
      <c r="D88" s="37"/>
      <c r="E88" s="37"/>
      <c r="F88" s="37"/>
      <c r="G88" s="37"/>
      <c r="H88" s="37"/>
    </row>
    <row r="89" spans="1:15">
      <c r="A89" s="30" t="s">
        <v>82</v>
      </c>
      <c r="B89" s="2">
        <v>0.38</v>
      </c>
      <c r="C89" s="2">
        <v>0.38</v>
      </c>
      <c r="D89" s="2">
        <v>0.39</v>
      </c>
      <c r="E89" s="2">
        <v>0.39</v>
      </c>
      <c r="F89" s="2">
        <v>0.37</v>
      </c>
      <c r="G89" s="2">
        <v>0.46</v>
      </c>
      <c r="H89" s="2">
        <v>0.42</v>
      </c>
    </row>
    <row r="90" spans="1:15">
      <c r="A90" s="30" t="s">
        <v>83</v>
      </c>
      <c r="B90" s="2">
        <v>0.24</v>
      </c>
      <c r="C90" s="2">
        <v>0.25</v>
      </c>
      <c r="D90" s="2">
        <v>0.25</v>
      </c>
      <c r="E90" s="2">
        <v>0.25</v>
      </c>
      <c r="F90" s="2">
        <v>0.26</v>
      </c>
      <c r="G90" s="2">
        <v>0.22</v>
      </c>
      <c r="H90" s="2">
        <v>0.22</v>
      </c>
    </row>
    <row r="91" spans="1:15">
      <c r="A91" s="30" t="s">
        <v>84</v>
      </c>
      <c r="B91" s="2">
        <v>0.22</v>
      </c>
      <c r="C91" s="2">
        <v>0.22</v>
      </c>
      <c r="D91" s="2">
        <v>0.23</v>
      </c>
      <c r="E91" s="2">
        <v>0.23</v>
      </c>
      <c r="F91" s="2">
        <v>0.23</v>
      </c>
      <c r="G91" s="2">
        <v>0.2</v>
      </c>
      <c r="H91" s="2">
        <v>0.23</v>
      </c>
    </row>
    <row r="92" spans="1:15">
      <c r="A92" s="30" t="s">
        <v>85</v>
      </c>
      <c r="B92" s="2">
        <v>0.16</v>
      </c>
      <c r="C92" s="2">
        <v>0.14000000000000001</v>
      </c>
      <c r="D92" s="2">
        <v>0.13</v>
      </c>
      <c r="E92" s="2">
        <v>0.13</v>
      </c>
      <c r="F92" s="2">
        <v>0.14000000000000001</v>
      </c>
      <c r="G92" s="2">
        <v>0.12</v>
      </c>
      <c r="H92" s="2">
        <v>0.13</v>
      </c>
    </row>
    <row r="93" spans="1:15">
      <c r="A93" s="30"/>
      <c r="B93" s="37"/>
      <c r="C93" s="37"/>
      <c r="D93" s="37"/>
      <c r="E93" s="37"/>
      <c r="F93" s="37"/>
      <c r="G93" s="37"/>
      <c r="H93" s="37"/>
    </row>
    <row r="94" spans="1:15">
      <c r="A94" s="28" t="s">
        <v>86</v>
      </c>
      <c r="B94" s="37"/>
      <c r="C94" s="37"/>
      <c r="D94" s="37"/>
      <c r="E94" s="37"/>
      <c r="F94" s="37"/>
      <c r="G94" s="37"/>
      <c r="H94" s="37"/>
    </row>
    <row r="95" spans="1:15">
      <c r="A95" s="30" t="s">
        <v>85</v>
      </c>
      <c r="B95" s="2">
        <v>0.55000000000000004</v>
      </c>
      <c r="C95" s="2">
        <v>0.55000000000000004</v>
      </c>
      <c r="D95" s="2">
        <v>0.56999999999999995</v>
      </c>
      <c r="E95" s="2">
        <v>0.55000000000000004</v>
      </c>
      <c r="F95" s="2">
        <v>0.55000000000000004</v>
      </c>
      <c r="G95" s="2">
        <v>0.54</v>
      </c>
      <c r="H95" s="2">
        <v>0.53</v>
      </c>
    </row>
    <row r="96" spans="1:15">
      <c r="A96" s="30" t="s">
        <v>83</v>
      </c>
      <c r="B96" s="2">
        <v>0.3</v>
      </c>
      <c r="C96" s="2">
        <v>0.28999999999999998</v>
      </c>
      <c r="D96" s="2">
        <v>0.27</v>
      </c>
      <c r="E96" s="2">
        <v>0.28999999999999998</v>
      </c>
      <c r="F96" s="2">
        <v>0.3</v>
      </c>
      <c r="G96" s="2">
        <v>0.27</v>
      </c>
      <c r="H96" s="2">
        <v>0.28000000000000003</v>
      </c>
    </row>
    <row r="97" spans="1:9">
      <c r="A97" s="30" t="s">
        <v>84</v>
      </c>
      <c r="B97" s="2">
        <v>0.09</v>
      </c>
      <c r="C97" s="2">
        <v>0.1</v>
      </c>
      <c r="D97" s="2">
        <v>0.1</v>
      </c>
      <c r="E97" s="2">
        <v>0.1</v>
      </c>
      <c r="F97" s="2">
        <v>0.1</v>
      </c>
      <c r="G97" s="2">
        <v>0.11</v>
      </c>
      <c r="H97" s="2">
        <v>0.1</v>
      </c>
    </row>
    <row r="98" spans="1:9">
      <c r="A98" s="30" t="s">
        <v>82</v>
      </c>
      <c r="B98" s="2">
        <v>0.06</v>
      </c>
      <c r="C98" s="2">
        <v>0.06</v>
      </c>
      <c r="D98" s="2">
        <v>0.06</v>
      </c>
      <c r="E98" s="2">
        <v>0.06</v>
      </c>
      <c r="F98" s="2">
        <v>7.0000000000000007E-2</v>
      </c>
      <c r="G98" s="2">
        <v>0.08</v>
      </c>
      <c r="H98" s="2">
        <v>0.08</v>
      </c>
    </row>
    <row r="99" spans="1:9">
      <c r="A99" s="30"/>
      <c r="B99" s="13"/>
      <c r="C99" s="13"/>
      <c r="D99" s="13"/>
      <c r="E99" s="13"/>
      <c r="F99" s="13"/>
      <c r="G99" s="13"/>
      <c r="H99" s="13"/>
    </row>
    <row r="100" spans="1:9">
      <c r="A100" s="34" t="s">
        <v>87</v>
      </c>
      <c r="B100" s="15"/>
      <c r="C100" s="15"/>
      <c r="D100" s="15"/>
      <c r="E100" s="15"/>
      <c r="F100" s="15"/>
      <c r="G100" s="15"/>
      <c r="H100" s="15"/>
    </row>
    <row r="101" spans="1:9">
      <c r="A101" s="30" t="s">
        <v>10</v>
      </c>
      <c r="B101" s="1">
        <v>476</v>
      </c>
      <c r="C101" s="1">
        <v>514</v>
      </c>
      <c r="D101" s="1">
        <v>581</v>
      </c>
      <c r="E101" s="1">
        <v>657</v>
      </c>
      <c r="F101" s="1">
        <v>643</v>
      </c>
      <c r="G101" s="1">
        <v>570.58623399351632</v>
      </c>
      <c r="H101" s="1">
        <v>698.64992064648391</v>
      </c>
    </row>
    <row r="102" spans="1:9">
      <c r="A102" s="28" t="s">
        <v>70</v>
      </c>
      <c r="B102" s="10">
        <v>116.4</v>
      </c>
      <c r="C102" s="10">
        <v>83.501746888981344</v>
      </c>
      <c r="D102" s="10">
        <v>119.4</v>
      </c>
      <c r="E102" s="10">
        <v>175.9</v>
      </c>
      <c r="F102" s="10">
        <v>151.1</v>
      </c>
      <c r="G102" s="10">
        <v>74.031424874773478</v>
      </c>
      <c r="H102" s="10">
        <v>132.4423203668722</v>
      </c>
    </row>
    <row r="103" spans="1:9">
      <c r="A103" s="30" t="s">
        <v>71</v>
      </c>
      <c r="B103" s="9">
        <v>0.36</v>
      </c>
      <c r="C103" s="9">
        <v>0.33</v>
      </c>
      <c r="D103" s="9">
        <v>0.38</v>
      </c>
      <c r="E103" s="9">
        <v>0.4</v>
      </c>
      <c r="F103" s="9">
        <v>0.35</v>
      </c>
      <c r="G103" s="9">
        <v>0.2</v>
      </c>
      <c r="H103" s="9">
        <v>0.32271967732831192</v>
      </c>
    </row>
    <row r="104" spans="1:9">
      <c r="A104" s="28" t="s">
        <v>88</v>
      </c>
      <c r="B104" s="10">
        <v>344.36</v>
      </c>
      <c r="C104" s="10">
        <v>384</v>
      </c>
      <c r="D104" s="10">
        <v>412.98</v>
      </c>
      <c r="E104" s="10">
        <v>519.97</v>
      </c>
      <c r="F104" s="10">
        <v>664.44</v>
      </c>
      <c r="G104" s="10">
        <v>733.91</v>
      </c>
      <c r="H104" s="10">
        <v>896.32</v>
      </c>
    </row>
    <row r="105" spans="1:9">
      <c r="A105" s="30" t="s">
        <v>89</v>
      </c>
      <c r="B105" s="1">
        <v>98.67</v>
      </c>
      <c r="C105" s="1">
        <v>102.33</v>
      </c>
      <c r="D105" s="1">
        <v>105.37</v>
      </c>
      <c r="E105" s="1">
        <v>113.24</v>
      </c>
      <c r="F105" s="1">
        <v>125.69</v>
      </c>
      <c r="G105" s="1">
        <v>135.12</v>
      </c>
      <c r="H105" s="1">
        <v>152.69999999999999</v>
      </c>
    </row>
    <row r="106" spans="1:9">
      <c r="A106" s="30" t="s">
        <v>90</v>
      </c>
      <c r="B106" s="1">
        <v>52.29</v>
      </c>
      <c r="C106" s="1">
        <v>58.98</v>
      </c>
      <c r="D106" s="1">
        <v>57.81</v>
      </c>
      <c r="E106" s="1">
        <v>53.39</v>
      </c>
      <c r="F106" s="1">
        <v>58</v>
      </c>
      <c r="G106" s="1">
        <v>60.97</v>
      </c>
      <c r="H106" s="1">
        <v>68.8</v>
      </c>
    </row>
    <row r="107" spans="1:9">
      <c r="A107" s="30" t="s">
        <v>65</v>
      </c>
      <c r="B107" s="1">
        <v>30.6</v>
      </c>
      <c r="C107" s="1">
        <v>34.11</v>
      </c>
      <c r="D107" s="1">
        <v>30.9</v>
      </c>
      <c r="E107" s="1">
        <v>32.86</v>
      </c>
      <c r="F107" s="1">
        <v>36</v>
      </c>
      <c r="G107" s="1">
        <v>41.9</v>
      </c>
      <c r="H107" s="1">
        <v>49</v>
      </c>
    </row>
    <row r="108" spans="1:9">
      <c r="A108" s="30" t="s">
        <v>64</v>
      </c>
      <c r="B108" s="1">
        <v>37.480000000000004</v>
      </c>
      <c r="C108" s="1">
        <v>37.94</v>
      </c>
      <c r="D108" s="1">
        <v>43.14</v>
      </c>
      <c r="E108" s="1">
        <v>43.64</v>
      </c>
      <c r="F108" s="1">
        <v>44.48</v>
      </c>
      <c r="G108" s="1">
        <v>45.019999999999996</v>
      </c>
      <c r="H108" s="1">
        <v>47.480000000000004</v>
      </c>
      <c r="I108" s="94"/>
    </row>
    <row r="109" spans="1:9">
      <c r="A109" s="30" t="s">
        <v>91</v>
      </c>
      <c r="B109" s="1">
        <v>125.32</v>
      </c>
      <c r="C109" s="1">
        <v>150.63999999999999</v>
      </c>
      <c r="D109" s="1">
        <v>175.76</v>
      </c>
      <c r="E109" s="1">
        <v>276.84000000000003</v>
      </c>
      <c r="F109" s="1">
        <v>400.27000000000004</v>
      </c>
      <c r="G109" s="1">
        <v>450.9</v>
      </c>
      <c r="H109" s="1">
        <v>578</v>
      </c>
    </row>
    <row r="110" spans="1:9">
      <c r="A110" s="30"/>
      <c r="B110" s="1"/>
      <c r="C110" s="1"/>
      <c r="D110" s="1"/>
      <c r="E110" s="1"/>
      <c r="F110" s="1"/>
      <c r="G110" s="1"/>
      <c r="H110" s="1"/>
    </row>
    <row r="111" spans="1:9">
      <c r="A111" s="30" t="s">
        <v>92</v>
      </c>
      <c r="B111" s="6">
        <v>19.880000000000003</v>
      </c>
      <c r="C111" s="6">
        <v>13.72</v>
      </c>
      <c r="D111" s="6">
        <v>11.99</v>
      </c>
      <c r="E111" s="6">
        <v>12.46</v>
      </c>
      <c r="F111" s="6">
        <v>18.79</v>
      </c>
      <c r="G111" s="6">
        <v>22.78</v>
      </c>
      <c r="H111" s="6">
        <v>30.18</v>
      </c>
    </row>
    <row r="112" spans="1:9">
      <c r="A112" s="30" t="s">
        <v>93</v>
      </c>
      <c r="B112" s="7">
        <v>143</v>
      </c>
      <c r="C112" s="7">
        <v>155</v>
      </c>
      <c r="D112" s="7">
        <v>166</v>
      </c>
      <c r="E112" s="7">
        <v>182</v>
      </c>
      <c r="F112" s="7">
        <v>197</v>
      </c>
      <c r="G112" s="7">
        <v>221</v>
      </c>
      <c r="H112" s="7">
        <v>233</v>
      </c>
    </row>
    <row r="113" spans="1:8">
      <c r="A113" s="30" t="s">
        <v>94</v>
      </c>
      <c r="B113" s="20">
        <v>0.51</v>
      </c>
      <c r="C113" s="20">
        <v>0.46</v>
      </c>
      <c r="D113" s="20">
        <v>0.41</v>
      </c>
      <c r="E113" s="20">
        <v>0.38</v>
      </c>
      <c r="F113" s="20">
        <v>0.36</v>
      </c>
      <c r="G113" s="20">
        <v>0.33484162895927599</v>
      </c>
      <c r="H113" s="20">
        <v>0.30472103004291845</v>
      </c>
    </row>
    <row r="114" spans="1:8">
      <c r="A114" s="30" t="s">
        <v>95</v>
      </c>
      <c r="B114" s="7">
        <v>4858</v>
      </c>
      <c r="C114" s="7">
        <v>4724</v>
      </c>
      <c r="D114" s="7">
        <v>5020</v>
      </c>
      <c r="E114" s="7">
        <v>5358</v>
      </c>
      <c r="F114" s="7">
        <v>5655</v>
      </c>
      <c r="G114" s="7">
        <v>5892</v>
      </c>
      <c r="H114" s="7">
        <v>6302</v>
      </c>
    </row>
    <row r="115" spans="1:8">
      <c r="A115" s="41"/>
      <c r="B115" s="7"/>
      <c r="C115" s="7"/>
      <c r="D115" s="7"/>
      <c r="E115" s="7"/>
      <c r="F115" s="7"/>
      <c r="G115" s="7"/>
      <c r="H115" s="7"/>
    </row>
    <row r="116" spans="1:8">
      <c r="A116" s="34" t="s">
        <v>96</v>
      </c>
      <c r="B116" s="1"/>
      <c r="C116" s="1"/>
      <c r="D116" s="1"/>
      <c r="E116" s="1"/>
      <c r="F116" s="1"/>
      <c r="G116" s="1"/>
      <c r="H116" s="1"/>
    </row>
    <row r="117" spans="1:8">
      <c r="A117" s="30" t="s">
        <v>10</v>
      </c>
      <c r="B117" s="1">
        <v>318</v>
      </c>
      <c r="C117" s="1">
        <v>391</v>
      </c>
      <c r="D117" s="1">
        <v>525.11144577100549</v>
      </c>
      <c r="E117" s="1">
        <v>525.11144577100549</v>
      </c>
      <c r="F117" s="1">
        <v>419.88195937318142</v>
      </c>
      <c r="G117" s="1">
        <v>470.46123848530408</v>
      </c>
      <c r="H117" s="1">
        <v>451.8254558937075</v>
      </c>
    </row>
    <row r="118" spans="1:8">
      <c r="A118" s="28" t="s">
        <v>70</v>
      </c>
      <c r="B118" s="10">
        <v>82.1</v>
      </c>
      <c r="C118" s="10">
        <v>153.51349406449438</v>
      </c>
      <c r="D118" s="10">
        <v>134.1</v>
      </c>
      <c r="E118" s="10">
        <v>189</v>
      </c>
      <c r="F118" s="10">
        <v>122.4</v>
      </c>
      <c r="G118" s="10">
        <v>149.1715836457644</v>
      </c>
      <c r="H118" s="10">
        <v>126.82080800992033</v>
      </c>
    </row>
    <row r="119" spans="1:8">
      <c r="A119" s="28" t="s">
        <v>97</v>
      </c>
      <c r="B119" s="40">
        <v>84.646000000000001</v>
      </c>
      <c r="C119" s="40">
        <v>85.224000000000004</v>
      </c>
      <c r="D119" s="40">
        <v>95.445999999999998</v>
      </c>
      <c r="E119" s="40">
        <v>102.824</v>
      </c>
      <c r="F119" s="40">
        <v>99.429000000000002</v>
      </c>
      <c r="G119" s="40">
        <v>97.897999999999996</v>
      </c>
      <c r="H119" s="40">
        <v>93.841999999999999</v>
      </c>
    </row>
    <row r="120" spans="1:8">
      <c r="A120" s="33"/>
      <c r="B120" s="27"/>
      <c r="C120" s="27"/>
      <c r="D120" s="27"/>
      <c r="E120" s="27"/>
      <c r="F120" s="27"/>
      <c r="G120" s="27"/>
      <c r="H120" s="27"/>
    </row>
    <row r="121" spans="1:8">
      <c r="A121" s="34" t="s">
        <v>98</v>
      </c>
      <c r="B121" s="15"/>
      <c r="C121" s="15"/>
      <c r="D121" s="15"/>
      <c r="E121" s="15"/>
      <c r="F121" s="15"/>
      <c r="G121" s="15"/>
      <c r="H121" s="15"/>
    </row>
    <row r="122" spans="1:8">
      <c r="A122" s="28" t="s">
        <v>99</v>
      </c>
      <c r="B122" s="23">
        <v>708</v>
      </c>
      <c r="C122" s="23">
        <v>745</v>
      </c>
      <c r="D122" s="23">
        <v>754</v>
      </c>
      <c r="E122" s="23">
        <v>755</v>
      </c>
      <c r="F122" s="23">
        <v>755.38745239000013</v>
      </c>
      <c r="G122" s="23">
        <v>780.37882570999955</v>
      </c>
      <c r="H122" s="23">
        <v>801.33373023000001</v>
      </c>
    </row>
    <row r="123" spans="1:8">
      <c r="A123" s="30" t="s">
        <v>100</v>
      </c>
      <c r="B123" s="1">
        <v>750</v>
      </c>
      <c r="C123" s="1">
        <v>783</v>
      </c>
      <c r="D123" s="1">
        <v>803</v>
      </c>
      <c r="E123" s="1">
        <v>798</v>
      </c>
      <c r="F123" s="1">
        <v>810.8517182500002</v>
      </c>
      <c r="G123" s="1">
        <v>833.56410150999955</v>
      </c>
      <c r="H123" s="1">
        <v>867.89345638999998</v>
      </c>
    </row>
    <row r="124" spans="1:8">
      <c r="A124" s="30" t="s">
        <v>101</v>
      </c>
      <c r="B124" s="13">
        <v>285</v>
      </c>
      <c r="C124" s="13">
        <v>302</v>
      </c>
      <c r="D124" s="13">
        <v>295</v>
      </c>
      <c r="E124" s="13">
        <v>307</v>
      </c>
      <c r="F124" s="13">
        <v>336</v>
      </c>
      <c r="G124" s="13">
        <v>369.33551124699994</v>
      </c>
      <c r="H124" s="13">
        <v>378.90153874300012</v>
      </c>
    </row>
    <row r="125" spans="1:8">
      <c r="A125" s="30" t="s">
        <v>102</v>
      </c>
      <c r="B125" s="13">
        <v>465</v>
      </c>
      <c r="C125" s="13">
        <v>482</v>
      </c>
      <c r="D125" s="13">
        <v>507</v>
      </c>
      <c r="E125" s="13">
        <v>491</v>
      </c>
      <c r="F125" s="13">
        <v>474.39802459200018</v>
      </c>
      <c r="G125" s="13">
        <v>464.2285902629996</v>
      </c>
      <c r="H125" s="13">
        <v>488.99191764699987</v>
      </c>
    </row>
    <row r="126" spans="1:8">
      <c r="A126" s="30" t="s">
        <v>103</v>
      </c>
      <c r="B126" s="13">
        <v>427</v>
      </c>
      <c r="C126" s="13">
        <v>433</v>
      </c>
      <c r="D126" s="13">
        <v>469</v>
      </c>
      <c r="E126" s="13">
        <v>427</v>
      </c>
      <c r="F126" s="13">
        <v>379.87056895200021</v>
      </c>
      <c r="G126" s="13">
        <v>327.8279517943102</v>
      </c>
      <c r="H126" s="13">
        <v>477.19209363699986</v>
      </c>
    </row>
    <row r="127" spans="1:8">
      <c r="A127" s="28" t="s">
        <v>104</v>
      </c>
      <c r="B127" s="23">
        <v>321.10000000000002</v>
      </c>
      <c r="C127" s="23">
        <v>328</v>
      </c>
      <c r="D127" s="23">
        <v>362.8</v>
      </c>
      <c r="E127" s="23">
        <v>314.52999999999997</v>
      </c>
      <c r="F127" s="23">
        <v>286.43815404867712</v>
      </c>
      <c r="G127" s="23">
        <v>327.8279517943102</v>
      </c>
      <c r="H127" s="23">
        <v>363.37069004779426</v>
      </c>
    </row>
    <row r="128" spans="1:8">
      <c r="A128" s="28" t="s">
        <v>105</v>
      </c>
      <c r="B128" s="38">
        <v>1.6735</v>
      </c>
      <c r="C128" s="38">
        <v>2.7532000000000001</v>
      </c>
      <c r="D128" s="38">
        <v>2.02</v>
      </c>
      <c r="E128" s="38">
        <v>3.62</v>
      </c>
      <c r="F128" s="38">
        <v>0.93</v>
      </c>
      <c r="G128" s="38">
        <v>1.970827574000001</v>
      </c>
      <c r="H128" s="38">
        <v>2.4700000000000002</v>
      </c>
    </row>
    <row r="129" spans="1:8">
      <c r="A129" s="28" t="s">
        <v>106</v>
      </c>
      <c r="B129" s="38">
        <v>35.200000000000003</v>
      </c>
      <c r="C129" s="38">
        <v>36.35</v>
      </c>
      <c r="D129" s="38">
        <v>36.590000000000003</v>
      </c>
      <c r="E129" s="38">
        <v>38.08</v>
      </c>
      <c r="F129" s="23">
        <v>37.485999999999997</v>
      </c>
      <c r="G129" s="23">
        <v>37.299165707089998</v>
      </c>
      <c r="H129" s="23">
        <v>37.54</v>
      </c>
    </row>
    <row r="130" spans="1:8">
      <c r="A130" s="30" t="s">
        <v>95</v>
      </c>
      <c r="B130" s="13">
        <v>47895</v>
      </c>
      <c r="C130" s="13">
        <v>47509</v>
      </c>
      <c r="D130" s="13">
        <v>47621</v>
      </c>
      <c r="E130" s="13">
        <v>47377</v>
      </c>
      <c r="F130" s="13">
        <v>47136</v>
      </c>
      <c r="G130" s="13">
        <v>47055</v>
      </c>
      <c r="H130" s="13">
        <v>47239</v>
      </c>
    </row>
    <row r="131" spans="1:8">
      <c r="A131" s="30" t="s">
        <v>107</v>
      </c>
      <c r="B131" s="4">
        <v>0.14040259204009606</v>
      </c>
      <c r="C131" s="4">
        <v>0.13857199455083843</v>
      </c>
      <c r="D131" s="4">
        <v>0.13825337919067601</v>
      </c>
      <c r="E131" s="4">
        <v>0.13695143529642509</v>
      </c>
      <c r="F131" s="4">
        <v>0.1447893605954193</v>
      </c>
      <c r="G131" s="4">
        <v>0.14235742992655057</v>
      </c>
      <c r="H131" s="4">
        <v>0.1420460841020956</v>
      </c>
    </row>
    <row r="132" spans="1:8">
      <c r="A132" s="30" t="s">
        <v>108</v>
      </c>
      <c r="B132" s="4">
        <v>7.8700000000000006E-2</v>
      </c>
      <c r="C132" s="4">
        <v>7.8600000000000003E-2</v>
      </c>
      <c r="D132" s="4">
        <v>7.8903602013846802E-2</v>
      </c>
      <c r="E132" s="4">
        <v>8.1199999999999994E-2</v>
      </c>
      <c r="F132" s="4">
        <v>8.3400000000000002E-2</v>
      </c>
      <c r="G132" s="4">
        <v>8.2758054888360369E-2</v>
      </c>
      <c r="H132" s="4">
        <v>8.2983684026681645E-2</v>
      </c>
    </row>
    <row r="133" spans="1:8">
      <c r="A133" s="30" t="s">
        <v>109</v>
      </c>
      <c r="B133" s="4">
        <v>6.1702592040096052E-2</v>
      </c>
      <c r="C133" s="4">
        <v>5.9971994550838431E-2</v>
      </c>
      <c r="D133" s="4">
        <v>5.8653379190676008E-2</v>
      </c>
      <c r="E133" s="4">
        <v>5.5751435296425095E-2</v>
      </c>
      <c r="F133" s="4">
        <v>6.1389360595419301E-2</v>
      </c>
      <c r="G133" s="4">
        <v>5.9599375038190197E-2</v>
      </c>
      <c r="H133" s="4">
        <v>5.9062400075413954E-2</v>
      </c>
    </row>
    <row r="134" spans="1:8">
      <c r="A134" s="30" t="s">
        <v>110</v>
      </c>
      <c r="B134" s="4">
        <v>7.5999999999999998E-2</v>
      </c>
      <c r="C134" s="4">
        <v>7.9000000000000001E-2</v>
      </c>
      <c r="D134" s="4">
        <v>7.6999999999999999E-2</v>
      </c>
      <c r="E134" s="4">
        <v>7.2999999999999995E-2</v>
      </c>
      <c r="F134" s="4">
        <v>7.5999999999999998E-2</v>
      </c>
      <c r="G134" s="4">
        <v>7.7131870656984833E-2</v>
      </c>
      <c r="H134" s="4">
        <v>7.7391327051073225E-2</v>
      </c>
    </row>
    <row r="135" spans="1:8">
      <c r="A135" s="30" t="s">
        <v>111</v>
      </c>
      <c r="B135" s="4">
        <v>3.2300000000000002E-2</v>
      </c>
      <c r="C135" s="4">
        <v>3.3500000000000002E-2</v>
      </c>
      <c r="D135" s="4">
        <v>3.2000000000000001E-2</v>
      </c>
      <c r="E135" s="4">
        <v>3.2599999999999997E-2</v>
      </c>
      <c r="F135" s="4">
        <v>3.5400000000000001E-2</v>
      </c>
      <c r="G135" s="4">
        <v>3.9503679359927595E-2</v>
      </c>
      <c r="H135" s="4">
        <v>4.0415020948996773E-2</v>
      </c>
    </row>
    <row r="136" spans="1:8">
      <c r="A136" s="33" t="s">
        <v>112</v>
      </c>
      <c r="B136" s="1">
        <v>758.9</v>
      </c>
      <c r="C136" s="1">
        <v>538</v>
      </c>
      <c r="D136" s="1">
        <v>721</v>
      </c>
      <c r="E136" s="1">
        <v>409.2</v>
      </c>
      <c r="F136" s="1">
        <v>695.5</v>
      </c>
      <c r="G136" s="1">
        <v>800.51551480000001</v>
      </c>
      <c r="H136" s="1">
        <v>795.71578593999993</v>
      </c>
    </row>
    <row r="137" spans="1:8">
      <c r="A137" s="33" t="s">
        <v>113</v>
      </c>
      <c r="B137" s="1">
        <v>445.5</v>
      </c>
      <c r="C137" s="1">
        <v>300</v>
      </c>
      <c r="D137" s="1">
        <v>426</v>
      </c>
      <c r="E137" s="1">
        <v>207.9</v>
      </c>
      <c r="F137" s="1">
        <v>419.6</v>
      </c>
      <c r="G137" s="1">
        <v>485.06442966009604</v>
      </c>
      <c r="H137" s="1">
        <v>476</v>
      </c>
    </row>
    <row r="138" spans="1:8">
      <c r="A138" s="33" t="s">
        <v>114</v>
      </c>
      <c r="B138" s="1">
        <v>313.39999999999998</v>
      </c>
      <c r="C138" s="1">
        <v>238</v>
      </c>
      <c r="D138" s="1">
        <v>295</v>
      </c>
      <c r="E138" s="1">
        <v>201.29999999999998</v>
      </c>
      <c r="F138" s="1">
        <v>275.89999999999998</v>
      </c>
      <c r="G138" s="1">
        <v>315.45108513990397</v>
      </c>
      <c r="H138" s="1">
        <v>319.706117366944</v>
      </c>
    </row>
    <row r="139" spans="1:8">
      <c r="A139" s="33" t="s">
        <v>115</v>
      </c>
      <c r="B139" s="14">
        <v>2.1600000000000001E-2</v>
      </c>
      <c r="C139" s="14">
        <v>1.4800000000000001E-2</v>
      </c>
      <c r="D139" s="14">
        <v>1.9699999999999999E-2</v>
      </c>
      <c r="E139" s="14">
        <v>1.0754081998011476E-2</v>
      </c>
      <c r="F139" s="14">
        <v>1.8554609050913062E-2</v>
      </c>
      <c r="G139" s="14">
        <v>2.1462021994980835E-2</v>
      </c>
      <c r="H139" s="14">
        <v>2.1000000000000001E-2</v>
      </c>
    </row>
    <row r="140" spans="1:8">
      <c r="A140" s="33" t="s">
        <v>116</v>
      </c>
      <c r="B140" s="14">
        <v>1.2699999999999999E-2</v>
      </c>
      <c r="C140" s="14">
        <v>8.2000000000000007E-3</v>
      </c>
      <c r="D140" s="14">
        <v>1.1599999999999999E-2</v>
      </c>
      <c r="E140" s="14">
        <v>5.4625780060561313E-3</v>
      </c>
      <c r="F140" s="14">
        <v>1.1194565027082885E-2</v>
      </c>
      <c r="G140" s="14">
        <v>1.3004699179314162E-2</v>
      </c>
      <c r="H140" s="14">
        <v>1.2999999999999999E-2</v>
      </c>
    </row>
    <row r="141" spans="1:8">
      <c r="A141" s="33" t="s">
        <v>117</v>
      </c>
      <c r="B141" s="14">
        <v>1.1585000000000001</v>
      </c>
      <c r="C141" s="14">
        <v>1.3564000000000001</v>
      </c>
      <c r="D141" s="14">
        <v>1.0619000000000001</v>
      </c>
      <c r="E141" s="14">
        <v>1.7301</v>
      </c>
      <c r="F141" s="14">
        <v>1.1496</v>
      </c>
      <c r="G141" s="14">
        <v>1.03</v>
      </c>
      <c r="H141" s="14">
        <v>1.0189203221771854</v>
      </c>
    </row>
    <row r="142" spans="1:8">
      <c r="A142" s="30" t="s">
        <v>118</v>
      </c>
      <c r="B142" s="14">
        <v>0.38</v>
      </c>
      <c r="C142" s="14">
        <v>0.38500000000000001</v>
      </c>
      <c r="D142" s="14">
        <v>0.36799999999999999</v>
      </c>
      <c r="E142" s="14">
        <v>0.38400000000000001</v>
      </c>
      <c r="F142" s="14">
        <v>0.41399999999999998</v>
      </c>
      <c r="G142" s="14">
        <v>0.4430799150034766</v>
      </c>
      <c r="H142" s="14">
        <v>0.43657609808355946</v>
      </c>
    </row>
    <row r="143" spans="1:8">
      <c r="A143" s="33" t="s">
        <v>119</v>
      </c>
      <c r="B143" s="14">
        <v>4.0000000000000001E-3</v>
      </c>
      <c r="C143" s="14">
        <v>5.0000000000000001E-3</v>
      </c>
      <c r="D143" s="14">
        <v>4.0000000000000001E-3</v>
      </c>
      <c r="E143" s="14">
        <v>6.0000000000000001E-3</v>
      </c>
      <c r="F143" s="14">
        <v>8.9999999999999993E-3</v>
      </c>
      <c r="G143" s="14">
        <v>2.8826418446368193E-3</v>
      </c>
      <c r="H143" s="14">
        <v>1E-3</v>
      </c>
    </row>
    <row r="144" spans="1:8">
      <c r="A144" s="33" t="s">
        <v>120</v>
      </c>
      <c r="B144" s="14">
        <v>2.5000000000000001E-2</v>
      </c>
      <c r="C144" s="14">
        <v>2.01E-2</v>
      </c>
      <c r="D144" s="14">
        <v>2.0899999999999998E-2</v>
      </c>
      <c r="E144" s="14">
        <v>1.8599999999999998E-2</v>
      </c>
      <c r="F144" s="14">
        <v>2.1299999999999999E-2</v>
      </c>
      <c r="G144" s="14">
        <v>2.2100000000000002E-2</v>
      </c>
      <c r="H144" s="14">
        <v>2.1600000000000001E-2</v>
      </c>
    </row>
    <row r="145" spans="1:8">
      <c r="A145" s="33" t="s">
        <v>121</v>
      </c>
      <c r="B145" s="14">
        <v>0.5111</v>
      </c>
      <c r="C145" s="14">
        <v>0.50619999999999998</v>
      </c>
      <c r="D145" s="14">
        <v>0.46279999999999999</v>
      </c>
      <c r="E145" s="14">
        <v>0.50939999999999996</v>
      </c>
      <c r="F145" s="14">
        <v>0.495</v>
      </c>
      <c r="G145" s="14">
        <v>0.52400000000000002</v>
      </c>
      <c r="H145" s="14">
        <v>0.47499999999999998</v>
      </c>
    </row>
    <row r="146" spans="1:8">
      <c r="A146" s="33" t="s">
        <v>122</v>
      </c>
      <c r="B146" s="14">
        <v>1.2373000000000001</v>
      </c>
      <c r="C146" s="14">
        <v>1.2374000000000001</v>
      </c>
      <c r="D146" s="14">
        <v>1.1657999999999999</v>
      </c>
      <c r="E146" s="14">
        <v>1.2689999999999999</v>
      </c>
      <c r="F146" s="14">
        <v>1.238</v>
      </c>
      <c r="G146" s="14">
        <v>1.2806409701169337</v>
      </c>
      <c r="H146" s="14">
        <v>1.29</v>
      </c>
    </row>
    <row r="147" spans="1:8">
      <c r="A147" s="30" t="s">
        <v>123</v>
      </c>
      <c r="B147" s="13">
        <v>106</v>
      </c>
      <c r="C147" s="13">
        <v>108</v>
      </c>
      <c r="D147" s="13">
        <v>108</v>
      </c>
      <c r="E147" s="13">
        <v>109</v>
      </c>
      <c r="F147" s="13">
        <v>111</v>
      </c>
      <c r="G147" s="13">
        <v>111</v>
      </c>
      <c r="H147" s="13">
        <v>111</v>
      </c>
    </row>
    <row r="148" spans="1:8">
      <c r="A148" s="30" t="s">
        <v>124</v>
      </c>
      <c r="B148" s="13">
        <v>12</v>
      </c>
      <c r="C148" s="13">
        <v>12</v>
      </c>
      <c r="D148" s="13">
        <v>12</v>
      </c>
      <c r="E148" s="13">
        <v>12</v>
      </c>
      <c r="F148" s="13">
        <v>12</v>
      </c>
      <c r="G148" s="13">
        <v>12</v>
      </c>
      <c r="H148" s="13">
        <v>12</v>
      </c>
    </row>
    <row r="149" spans="1:8">
      <c r="A149" s="30" t="s">
        <v>37</v>
      </c>
      <c r="B149" s="13">
        <v>1534</v>
      </c>
      <c r="C149" s="13">
        <v>1618</v>
      </c>
      <c r="D149" s="13">
        <v>1633</v>
      </c>
      <c r="E149" s="13">
        <v>1648</v>
      </c>
      <c r="F149" s="13">
        <v>1643</v>
      </c>
      <c r="G149" s="13">
        <v>1780</v>
      </c>
      <c r="H149" s="13">
        <v>2080</v>
      </c>
    </row>
    <row r="150" spans="1:8">
      <c r="A150" s="30" t="s">
        <v>125</v>
      </c>
      <c r="B150" s="2">
        <v>0.4224</v>
      </c>
      <c r="C150" s="2">
        <v>0.4234</v>
      </c>
      <c r="D150" s="2">
        <v>0.42370000000000002</v>
      </c>
      <c r="E150" s="2">
        <v>0.4254</v>
      </c>
      <c r="F150" s="2">
        <v>0.41899999999999998</v>
      </c>
      <c r="G150" s="2">
        <v>0.42</v>
      </c>
      <c r="H150" s="2">
        <v>0.42149999999999999</v>
      </c>
    </row>
    <row r="151" spans="1:8">
      <c r="A151" s="30" t="s">
        <v>126</v>
      </c>
      <c r="B151" s="2">
        <v>0.57540000000000002</v>
      </c>
      <c r="C151" s="2">
        <v>0.57340000000000002</v>
      </c>
      <c r="D151" s="2">
        <v>0.57579999999999998</v>
      </c>
      <c r="E151" s="2">
        <v>0.57330000000000003</v>
      </c>
      <c r="F151" s="2">
        <v>0.57069999999999999</v>
      </c>
      <c r="G151" s="2">
        <v>0.57069999999999999</v>
      </c>
      <c r="H151" s="2">
        <v>0.56930000000000003</v>
      </c>
    </row>
    <row r="152" spans="1:8">
      <c r="A152" s="30" t="s">
        <v>127</v>
      </c>
      <c r="B152" s="4">
        <v>3.5999999999999997E-2</v>
      </c>
      <c r="C152" s="4">
        <v>3.5700000000000003E-2</v>
      </c>
      <c r="D152" s="4">
        <v>3.8199999999999998E-2</v>
      </c>
      <c r="E152" s="4">
        <v>3.1099999999999999E-2</v>
      </c>
      <c r="F152" s="4">
        <v>0.03</v>
      </c>
      <c r="G152" s="4">
        <v>3.3193715139242158E-2</v>
      </c>
      <c r="H152" s="4">
        <v>3.5929247936411161E-2</v>
      </c>
    </row>
    <row r="153" spans="1:8">
      <c r="A153" s="30" t="s">
        <v>128</v>
      </c>
      <c r="B153" s="39">
        <v>10.41</v>
      </c>
      <c r="C153" s="39">
        <v>10.769</v>
      </c>
      <c r="D153" s="39">
        <v>11.14</v>
      </c>
      <c r="E153" s="39">
        <v>11.477</v>
      </c>
      <c r="F153" s="39">
        <v>11.786</v>
      </c>
      <c r="G153" s="39">
        <v>12.1387406005505</v>
      </c>
      <c r="H153" s="39">
        <v>12.529442930101549</v>
      </c>
    </row>
    <row r="154" spans="1:8">
      <c r="A154" s="30" t="s">
        <v>129</v>
      </c>
      <c r="B154" s="4">
        <v>0.13009999999999999</v>
      </c>
      <c r="C154" s="4">
        <v>0.12609999999999999</v>
      </c>
      <c r="D154" s="4">
        <v>0.1353</v>
      </c>
      <c r="E154" s="4">
        <v>0.112</v>
      </c>
      <c r="F154" s="4">
        <v>0.10100000000000001</v>
      </c>
      <c r="G154" s="4">
        <v>0.11170696837927038</v>
      </c>
      <c r="H154" s="4">
        <v>0.12007048508385038</v>
      </c>
    </row>
    <row r="155" spans="1:8">
      <c r="A155" s="30" t="s">
        <v>130</v>
      </c>
      <c r="B155" s="21">
        <v>2.5</v>
      </c>
      <c r="C155" s="21">
        <v>2.5</v>
      </c>
      <c r="D155" s="21">
        <v>2.5</v>
      </c>
      <c r="E155" s="21">
        <v>2.5</v>
      </c>
      <c r="F155" s="21">
        <v>2.2999999999999998</v>
      </c>
      <c r="G155" s="21">
        <v>2.203897180456817</v>
      </c>
      <c r="H155" s="21">
        <v>2.2377523241620096</v>
      </c>
    </row>
    <row r="156" spans="1:8">
      <c r="A156" s="30"/>
      <c r="B156" s="21"/>
      <c r="C156" s="21"/>
      <c r="D156" s="21"/>
      <c r="E156" s="21"/>
      <c r="F156" s="21"/>
      <c r="G156" s="21"/>
      <c r="H156" s="21"/>
    </row>
    <row r="157" spans="1:8">
      <c r="A157" s="28" t="s">
        <v>131</v>
      </c>
      <c r="B157" s="21"/>
      <c r="C157" s="21"/>
      <c r="D157" s="21"/>
      <c r="E157" s="21"/>
      <c r="F157" s="21"/>
      <c r="G157" s="21"/>
      <c r="H157" s="21"/>
    </row>
    <row r="158" spans="1:8">
      <c r="A158" s="30" t="s">
        <v>132</v>
      </c>
      <c r="B158" s="12">
        <v>7.5999999999999998E-2</v>
      </c>
      <c r="C158" s="12">
        <v>7.9000000000000001E-2</v>
      </c>
      <c r="D158" s="12">
        <v>7.6999999999999999E-2</v>
      </c>
      <c r="E158" s="12">
        <v>7.2999999999999995E-2</v>
      </c>
      <c r="F158" s="12">
        <v>7.5999999999999998E-2</v>
      </c>
      <c r="G158" s="12">
        <v>7.7131870656984833E-2</v>
      </c>
      <c r="H158" s="12">
        <v>7.7391327051073225E-2</v>
      </c>
    </row>
    <row r="159" spans="1:8">
      <c r="A159" s="30" t="s">
        <v>133</v>
      </c>
      <c r="B159" s="12">
        <v>3.1E-2</v>
      </c>
      <c r="C159" s="12">
        <v>3.2000000000000001E-2</v>
      </c>
      <c r="D159" s="12">
        <v>0.03</v>
      </c>
      <c r="E159" s="12">
        <v>0.03</v>
      </c>
      <c r="F159" s="12">
        <v>3.4000000000000002E-2</v>
      </c>
      <c r="G159" s="12">
        <v>3.6504756336278865E-2</v>
      </c>
      <c r="H159" s="12">
        <v>3.659360862870191E-2</v>
      </c>
    </row>
    <row r="160" spans="1:8">
      <c r="A160" s="30" t="s">
        <v>134</v>
      </c>
      <c r="B160" s="12">
        <v>4.0000000000000001E-3</v>
      </c>
      <c r="C160" s="12">
        <v>5.0000000000000001E-3</v>
      </c>
      <c r="D160" s="12">
        <v>4.0000000000000001E-3</v>
      </c>
      <c r="E160" s="12">
        <v>6.0000000000000001E-3</v>
      </c>
      <c r="F160" s="12">
        <v>8.9999999999999993E-3</v>
      </c>
      <c r="G160" s="12">
        <v>2.8775761436100099E-3</v>
      </c>
      <c r="H160" s="12">
        <v>1.1396051415942614E-3</v>
      </c>
    </row>
    <row r="161" spans="1:8">
      <c r="A161" s="30" t="s">
        <v>135</v>
      </c>
      <c r="B161" s="12">
        <v>4.5999999999999999E-2</v>
      </c>
      <c r="C161" s="12">
        <v>4.5999999999999999E-2</v>
      </c>
      <c r="D161" s="12">
        <v>4.8000000000000001E-2</v>
      </c>
      <c r="E161" s="12">
        <v>4.2000000000000003E-2</v>
      </c>
      <c r="F161" s="12">
        <v>3.7999999999999999E-2</v>
      </c>
      <c r="G161" s="12">
        <v>4.3006318190481577E-2</v>
      </c>
      <c r="H161" s="12">
        <v>4.6086328319472541E-2</v>
      </c>
    </row>
    <row r="162" spans="1:8">
      <c r="A162" s="30" t="s">
        <v>136</v>
      </c>
      <c r="B162" s="12">
        <v>3.5999999999999997E-2</v>
      </c>
      <c r="C162" s="12">
        <v>3.5999999999999997E-2</v>
      </c>
      <c r="D162" s="12">
        <v>3.7999999999999999E-2</v>
      </c>
      <c r="E162" s="12">
        <v>3.1E-2</v>
      </c>
      <c r="F162" s="12">
        <v>0.03</v>
      </c>
      <c r="G162" s="12">
        <v>3.3193715139242158E-2</v>
      </c>
      <c r="H162" s="12">
        <v>3.5929247936411161E-2</v>
      </c>
    </row>
    <row r="163" spans="1:8">
      <c r="A163" s="30"/>
      <c r="B163" s="21"/>
      <c r="C163" s="21"/>
      <c r="D163" s="21"/>
      <c r="E163" s="21"/>
      <c r="F163" s="21"/>
      <c r="G163" s="21"/>
      <c r="H163" s="21"/>
    </row>
    <row r="164" spans="1:8">
      <c r="A164" s="30" t="s">
        <v>137</v>
      </c>
      <c r="B164" s="43" t="s">
        <v>138</v>
      </c>
      <c r="C164" s="43" t="s">
        <v>139</v>
      </c>
      <c r="D164" s="43" t="s">
        <v>140</v>
      </c>
      <c r="E164" s="43" t="s">
        <v>141</v>
      </c>
      <c r="F164" s="43" t="s">
        <v>141</v>
      </c>
      <c r="G164" s="43" t="s">
        <v>141</v>
      </c>
      <c r="H164" s="43" t="s">
        <v>247</v>
      </c>
    </row>
    <row r="165" spans="1:8">
      <c r="A165" s="30" t="s">
        <v>142</v>
      </c>
      <c r="B165" s="13">
        <v>25681</v>
      </c>
      <c r="C165" s="13">
        <v>26603</v>
      </c>
      <c r="D165" s="13">
        <v>28209</v>
      </c>
      <c r="E165" s="13">
        <v>28887</v>
      </c>
      <c r="F165" s="13">
        <v>27532</v>
      </c>
      <c r="G165" s="13">
        <v>26752.536183850007</v>
      </c>
      <c r="H165" s="13">
        <v>28037.79003729</v>
      </c>
    </row>
    <row r="166" spans="1:8">
      <c r="A166" s="30" t="s">
        <v>143</v>
      </c>
      <c r="B166" s="2">
        <v>0.51</v>
      </c>
      <c r="C166" s="2">
        <v>0.49</v>
      </c>
      <c r="D166" s="2">
        <v>0.49</v>
      </c>
      <c r="E166" s="2">
        <v>0.5</v>
      </c>
      <c r="F166" s="2">
        <v>0.54</v>
      </c>
      <c r="G166" s="2">
        <v>0.5701977114367982</v>
      </c>
      <c r="H166" s="2">
        <v>0.6</v>
      </c>
    </row>
    <row r="167" spans="1:8">
      <c r="A167" s="30" t="s">
        <v>144</v>
      </c>
      <c r="B167" s="2">
        <v>0.28000000000000003</v>
      </c>
      <c r="C167" s="2">
        <v>0.27</v>
      </c>
      <c r="D167" s="2">
        <v>0.24</v>
      </c>
      <c r="E167" s="2">
        <v>0.21</v>
      </c>
      <c r="F167" s="2">
        <v>0.08</v>
      </c>
      <c r="G167" s="2">
        <v>7.8443877556657868E-2</v>
      </c>
      <c r="H167" s="2">
        <v>0.08</v>
      </c>
    </row>
    <row r="168" spans="1:8">
      <c r="A168" s="30" t="s">
        <v>145</v>
      </c>
      <c r="B168" s="2">
        <v>0.12</v>
      </c>
      <c r="C168" s="2">
        <v>0.13</v>
      </c>
      <c r="D168" s="2">
        <v>0.17</v>
      </c>
      <c r="E168" s="2">
        <v>0.16</v>
      </c>
      <c r="F168" s="2">
        <v>0.19</v>
      </c>
      <c r="G168" s="2">
        <v>0.18582840214171711</v>
      </c>
      <c r="H168" s="2">
        <v>0.17</v>
      </c>
    </row>
    <row r="169" spans="1:8">
      <c r="A169" s="30" t="s">
        <v>146</v>
      </c>
      <c r="B169" s="2">
        <v>7.0000000000000007E-2</v>
      </c>
      <c r="C169" s="2">
        <v>0.06</v>
      </c>
      <c r="D169" s="2">
        <v>0.05</v>
      </c>
      <c r="E169" s="2">
        <v>0.05</v>
      </c>
      <c r="F169" s="2">
        <v>0.05</v>
      </c>
      <c r="G169" s="2">
        <v>4.8462555130737217E-2</v>
      </c>
      <c r="H169" s="2">
        <v>0.04</v>
      </c>
    </row>
    <row r="170" spans="1:8">
      <c r="A170" s="30" t="s">
        <v>147</v>
      </c>
      <c r="B170" s="2">
        <v>0.03</v>
      </c>
      <c r="C170" s="2">
        <v>0.06</v>
      </c>
      <c r="D170" s="2">
        <v>0.05</v>
      </c>
      <c r="E170" s="2">
        <v>0.08</v>
      </c>
      <c r="F170" s="2">
        <v>0.09</v>
      </c>
      <c r="G170" s="2">
        <v>0.11706745373408951</v>
      </c>
      <c r="H170" s="2">
        <v>0.11</v>
      </c>
    </row>
    <row r="171" spans="1:8">
      <c r="A171" s="30" t="s">
        <v>148</v>
      </c>
      <c r="B171" s="2"/>
      <c r="C171" s="2"/>
      <c r="D171" s="2"/>
      <c r="E171" s="2"/>
      <c r="F171" s="2">
        <v>0.05</v>
      </c>
      <c r="G171" s="2"/>
      <c r="H171" s="2"/>
    </row>
    <row r="172" spans="1:8">
      <c r="A172" s="30"/>
      <c r="B172" s="2"/>
      <c r="C172" s="2"/>
      <c r="D172" s="2"/>
      <c r="E172" s="2"/>
      <c r="F172" s="2"/>
      <c r="G172" s="2"/>
      <c r="H172" s="2"/>
    </row>
    <row r="173" spans="1:8">
      <c r="A173" s="28" t="s">
        <v>149</v>
      </c>
      <c r="B173" s="2"/>
      <c r="C173" s="2"/>
      <c r="D173" s="2"/>
      <c r="E173" s="2"/>
      <c r="F173" s="2"/>
      <c r="G173" s="2"/>
      <c r="H173" s="2"/>
    </row>
    <row r="174" spans="1:8">
      <c r="A174" s="30" t="s">
        <v>150</v>
      </c>
      <c r="B174" s="2">
        <v>0.27</v>
      </c>
      <c r="C174" s="2">
        <v>0.28899999999999998</v>
      </c>
      <c r="D174" s="2">
        <v>0.33</v>
      </c>
      <c r="E174" s="2">
        <v>0.34</v>
      </c>
      <c r="F174" s="2">
        <v>0.34</v>
      </c>
      <c r="G174" s="2">
        <v>0.52127659574468088</v>
      </c>
      <c r="H174" s="2">
        <v>0.54593153641095082</v>
      </c>
    </row>
    <row r="175" spans="1:8">
      <c r="A175" s="30" t="s">
        <v>151</v>
      </c>
      <c r="B175" s="2">
        <v>0.12</v>
      </c>
      <c r="C175" s="2">
        <v>9.1999999999999998E-2</v>
      </c>
      <c r="D175" s="2">
        <v>0.127</v>
      </c>
      <c r="E175" s="2">
        <v>0.09</v>
      </c>
      <c r="F175" s="2">
        <v>7.0000000000000007E-2</v>
      </c>
      <c r="G175" s="2">
        <v>5.2684903748733539E-2</v>
      </c>
      <c r="H175" s="2">
        <v>5.4923200609317477E-2</v>
      </c>
    </row>
    <row r="176" spans="1:8">
      <c r="A176" s="30" t="s">
        <v>152</v>
      </c>
      <c r="B176" s="2">
        <v>0.12</v>
      </c>
      <c r="C176" s="2">
        <v>0.154</v>
      </c>
      <c r="D176" s="2">
        <v>9.2999999999999999E-2</v>
      </c>
      <c r="E176" s="2">
        <v>0.15</v>
      </c>
      <c r="F176" s="2">
        <v>0.17</v>
      </c>
      <c r="G176" s="2">
        <v>0.12056737588652482</v>
      </c>
      <c r="H176" s="2">
        <v>0.10041044302458427</v>
      </c>
    </row>
    <row r="177" spans="1:14">
      <c r="A177" s="30" t="s">
        <v>246</v>
      </c>
      <c r="B177" s="2">
        <v>0.11</v>
      </c>
      <c r="C177" s="2">
        <v>0.122</v>
      </c>
      <c r="D177" s="2">
        <v>6.8000000000000005E-2</v>
      </c>
      <c r="E177" s="2">
        <v>0.03</v>
      </c>
      <c r="F177" s="2">
        <v>0.01</v>
      </c>
      <c r="G177" s="2">
        <v>4.1033434650455926E-2</v>
      </c>
      <c r="H177" s="2">
        <v>4.3498497863157445E-2</v>
      </c>
      <c r="I177" s="95"/>
      <c r="J177" s="95"/>
      <c r="K177" s="95"/>
      <c r="L177" s="95"/>
      <c r="M177" s="95"/>
      <c r="N177" s="95"/>
    </row>
    <row r="178" spans="1:14">
      <c r="A178" s="30" t="s">
        <v>153</v>
      </c>
      <c r="B178" s="2">
        <v>0.08</v>
      </c>
      <c r="C178" s="2">
        <v>7.6999999999999999E-2</v>
      </c>
      <c r="D178" s="2">
        <v>0.106</v>
      </c>
      <c r="E178" s="2">
        <v>0.13</v>
      </c>
      <c r="F178" s="2">
        <v>0.17</v>
      </c>
      <c r="G178" s="2">
        <v>7.1428571428571425E-2</v>
      </c>
      <c r="H178" s="2">
        <v>6.4062962806245502E-2</v>
      </c>
    </row>
    <row r="179" spans="1:14">
      <c r="A179" s="30" t="s">
        <v>154</v>
      </c>
      <c r="B179" s="2">
        <v>0.08</v>
      </c>
      <c r="C179" s="2">
        <v>8.1000000000000003E-2</v>
      </c>
      <c r="D179" s="2">
        <v>0.09</v>
      </c>
      <c r="E179" s="2">
        <v>7.0000000000000007E-2</v>
      </c>
      <c r="F179" s="2">
        <v>0.06</v>
      </c>
      <c r="G179" s="2">
        <v>6.9402228976697053E-2</v>
      </c>
      <c r="H179" s="2">
        <v>7.4091312994541539E-2</v>
      </c>
    </row>
    <row r="180" spans="1:14">
      <c r="A180" s="30" t="s">
        <v>155</v>
      </c>
      <c r="B180" s="2">
        <v>0.08</v>
      </c>
      <c r="C180" s="2">
        <v>6.5000000000000002E-2</v>
      </c>
      <c r="D180" s="2">
        <v>8.5000000000000006E-2</v>
      </c>
      <c r="E180" s="2">
        <v>0.08</v>
      </c>
      <c r="F180" s="2">
        <v>0.06</v>
      </c>
      <c r="G180" s="2">
        <v>5.5217831813576493E-2</v>
      </c>
      <c r="H180" s="2">
        <v>5.2680573773960133E-2</v>
      </c>
    </row>
    <row r="181" spans="1:14">
      <c r="A181" s="30" t="s">
        <v>156</v>
      </c>
      <c r="B181" s="2">
        <v>0.08</v>
      </c>
      <c r="C181" s="2">
        <v>7.6999999999999999E-2</v>
      </c>
      <c r="D181" s="2">
        <v>5.8999999999999997E-2</v>
      </c>
      <c r="E181" s="2">
        <v>0.06</v>
      </c>
      <c r="F181" s="2">
        <v>7.0000000000000007E-2</v>
      </c>
      <c r="G181" s="2">
        <v>2.8875379939209727E-2</v>
      </c>
      <c r="H181" s="2">
        <v>3.8293911056573433E-2</v>
      </c>
    </row>
    <row r="182" spans="1:14">
      <c r="A182" s="30" t="s">
        <v>157</v>
      </c>
      <c r="B182" s="2">
        <v>0.04</v>
      </c>
      <c r="C182" s="2">
        <v>2.5000000000000001E-2</v>
      </c>
      <c r="D182" s="2">
        <v>2.7E-2</v>
      </c>
      <c r="E182" s="2">
        <v>0.01</v>
      </c>
      <c r="F182" s="2">
        <v>0.02</v>
      </c>
      <c r="G182" s="2">
        <v>1.7223910840932118E-2</v>
      </c>
      <c r="H182" s="2">
        <v>1.1805526171032031E-2</v>
      </c>
    </row>
    <row r="183" spans="1:14">
      <c r="A183" s="30" t="s">
        <v>158</v>
      </c>
      <c r="B183" s="2">
        <v>0.03</v>
      </c>
      <c r="C183" s="2">
        <v>1.4999999999999999E-2</v>
      </c>
      <c r="D183" s="2">
        <v>1.4999999999999999E-2</v>
      </c>
      <c r="E183" s="2">
        <v>0.03</v>
      </c>
      <c r="F183" s="2">
        <v>0.03</v>
      </c>
      <c r="G183" s="2">
        <v>2.2289766970618036E-2</v>
      </c>
      <c r="H183" s="2">
        <v>1.4259721575762704E-2</v>
      </c>
    </row>
    <row r="184" spans="1:14">
      <c r="A184" s="30"/>
      <c r="B184" s="2"/>
      <c r="C184" s="2"/>
      <c r="D184" s="2"/>
      <c r="E184" s="2"/>
      <c r="F184" s="2"/>
      <c r="G184" s="2"/>
      <c r="H184" s="2"/>
    </row>
    <row r="185" spans="1:14">
      <c r="A185" s="28" t="s">
        <v>159</v>
      </c>
      <c r="B185" s="2"/>
      <c r="C185" s="2"/>
      <c r="D185" s="2"/>
      <c r="E185" s="2"/>
      <c r="F185" s="2"/>
      <c r="G185" s="2"/>
      <c r="H185" s="2"/>
    </row>
    <row r="186" spans="1:14">
      <c r="A186" s="30" t="s">
        <v>160</v>
      </c>
      <c r="B186" s="2" t="s">
        <v>161</v>
      </c>
      <c r="C186" s="2" t="s">
        <v>161</v>
      </c>
      <c r="D186" s="2" t="s">
        <v>161</v>
      </c>
      <c r="E186" s="2" t="s">
        <v>161</v>
      </c>
      <c r="F186" s="2" t="s">
        <v>161</v>
      </c>
      <c r="G186" s="2" t="s">
        <v>161</v>
      </c>
      <c r="H186" s="2" t="s">
        <v>161</v>
      </c>
    </row>
    <row r="187" spans="1:14">
      <c r="A187" s="30" t="s">
        <v>162</v>
      </c>
      <c r="B187" s="2" t="s">
        <v>163</v>
      </c>
      <c r="C187" s="2" t="s">
        <v>161</v>
      </c>
      <c r="D187" s="2" t="s">
        <v>161</v>
      </c>
      <c r="E187" s="2" t="s">
        <v>161</v>
      </c>
      <c r="F187" s="2" t="s">
        <v>161</v>
      </c>
      <c r="G187" s="2" t="s">
        <v>161</v>
      </c>
      <c r="H187" s="2" t="s">
        <v>161</v>
      </c>
    </row>
    <row r="188" spans="1:14">
      <c r="A188" s="30" t="s">
        <v>164</v>
      </c>
      <c r="B188" s="2" t="s">
        <v>161</v>
      </c>
      <c r="C188" s="2" t="s">
        <v>161</v>
      </c>
      <c r="D188" s="2" t="s">
        <v>161</v>
      </c>
      <c r="E188" s="2" t="s">
        <v>161</v>
      </c>
      <c r="F188" s="2" t="s">
        <v>161</v>
      </c>
      <c r="G188" s="2" t="s">
        <v>161</v>
      </c>
      <c r="H188" s="2" t="s">
        <v>161</v>
      </c>
    </row>
    <row r="189" spans="1:14">
      <c r="A189" s="28"/>
      <c r="B189" s="7"/>
      <c r="C189" s="7"/>
      <c r="D189" s="7"/>
      <c r="E189" s="7"/>
      <c r="F189" s="7"/>
      <c r="G189" s="7"/>
      <c r="H189" s="7"/>
    </row>
    <row r="190" spans="1:14">
      <c r="A190" s="34" t="s">
        <v>165</v>
      </c>
      <c r="B190" s="15"/>
      <c r="C190" s="15"/>
      <c r="D190" s="15"/>
      <c r="E190" s="15"/>
      <c r="F190" s="15"/>
      <c r="G190" s="15"/>
      <c r="H190" s="15"/>
    </row>
    <row r="191" spans="1:14">
      <c r="A191" s="28" t="s">
        <v>166</v>
      </c>
      <c r="B191" s="19">
        <v>-1562</v>
      </c>
      <c r="C191" s="19">
        <v>3204.7739193700004</v>
      </c>
      <c r="D191" s="19">
        <v>221.08687016751173</v>
      </c>
      <c r="E191" s="19">
        <v>-425</v>
      </c>
      <c r="F191" s="19">
        <v>3355.6958245510618</v>
      </c>
      <c r="G191" s="19">
        <v>2951.8416209618758</v>
      </c>
      <c r="H191" s="19">
        <v>4138.4319484102371</v>
      </c>
    </row>
    <row r="192" spans="1:14">
      <c r="A192" s="28" t="s">
        <v>167</v>
      </c>
      <c r="B192" s="19">
        <v>-1559.1</v>
      </c>
      <c r="C192" s="19">
        <v>2794.5495917297176</v>
      </c>
      <c r="D192" s="19">
        <v>-35.315536033796192</v>
      </c>
      <c r="E192" s="19">
        <v>-707.8</v>
      </c>
      <c r="F192" s="19">
        <v>2828.49</v>
      </c>
      <c r="G192" s="19">
        <v>2427.3704004442607</v>
      </c>
      <c r="H192" s="19">
        <v>3486.3656808547594</v>
      </c>
    </row>
    <row r="193" spans="1:8">
      <c r="A193" s="28" t="s">
        <v>168</v>
      </c>
      <c r="B193" s="25">
        <v>44.36</v>
      </c>
      <c r="C193" s="25">
        <v>54.289999999999992</v>
      </c>
      <c r="D193" s="25">
        <v>49.259</v>
      </c>
      <c r="E193" s="25">
        <v>47.89</v>
      </c>
      <c r="F193" s="25">
        <v>52.16</v>
      </c>
      <c r="G193" s="25">
        <v>55.59</v>
      </c>
      <c r="H193" s="25">
        <v>64.96847575724999</v>
      </c>
    </row>
    <row r="194" spans="1:8">
      <c r="A194" s="28" t="s">
        <v>169</v>
      </c>
      <c r="B194" s="25">
        <v>38.708057725069999</v>
      </c>
      <c r="C194" s="25">
        <v>43.157475268640205</v>
      </c>
      <c r="D194" s="25">
        <v>43.482503068880007</v>
      </c>
      <c r="E194" s="25">
        <v>43.26</v>
      </c>
      <c r="F194" s="25">
        <v>47.759938449099991</v>
      </c>
      <c r="G194" s="25">
        <v>51.591200259129963</v>
      </c>
      <c r="H194" s="25">
        <v>58.718475757249998</v>
      </c>
    </row>
    <row r="195" spans="1:8">
      <c r="A195" s="49" t="s">
        <v>170</v>
      </c>
      <c r="B195" s="18">
        <v>24.975736159</v>
      </c>
      <c r="C195" s="18">
        <v>26.220986250999999</v>
      </c>
      <c r="D195" s="18">
        <v>26.437786885000001</v>
      </c>
      <c r="E195" s="18">
        <v>27.593178575</v>
      </c>
      <c r="F195" s="18">
        <v>28.370332497009997</v>
      </c>
      <c r="G195" s="18">
        <v>29.501755445029957</v>
      </c>
      <c r="H195" s="18">
        <v>31.818552991420002</v>
      </c>
    </row>
    <row r="196" spans="1:8">
      <c r="A196" s="49" t="s">
        <v>171</v>
      </c>
      <c r="B196" s="18">
        <v>13.732321566069999</v>
      </c>
      <c r="C196" s="18">
        <v>16.936489017640209</v>
      </c>
      <c r="D196" s="18">
        <v>17.044716183880006</v>
      </c>
      <c r="E196" s="18">
        <v>15.666821424999998</v>
      </c>
      <c r="F196" s="18">
        <v>19.38960595208999</v>
      </c>
      <c r="G196" s="18">
        <v>22.089444814100005</v>
      </c>
      <c r="H196" s="18">
        <v>26.899922765829999</v>
      </c>
    </row>
    <row r="197" spans="1:8">
      <c r="A197" s="48" t="s">
        <v>172</v>
      </c>
      <c r="B197" s="25">
        <v>20.93</v>
      </c>
      <c r="C197" s="25">
        <v>24.36</v>
      </c>
      <c r="D197" s="25">
        <v>24.39</v>
      </c>
      <c r="E197" s="25">
        <v>23.509999999999998</v>
      </c>
      <c r="F197" s="25">
        <v>27.09</v>
      </c>
      <c r="G197" s="25">
        <v>29.682577834079961</v>
      </c>
      <c r="H197" s="25">
        <v>34.54</v>
      </c>
    </row>
    <row r="198" spans="1:8">
      <c r="A198" s="49" t="s">
        <v>170</v>
      </c>
      <c r="B198" s="18">
        <v>16.296199999999999</v>
      </c>
      <c r="C198" s="18">
        <v>16.741999999999997</v>
      </c>
      <c r="D198" s="18">
        <v>16.8688</v>
      </c>
      <c r="E198" s="18">
        <v>17.1113</v>
      </c>
      <c r="F198" s="18">
        <v>18.04</v>
      </c>
      <c r="G198" s="18">
        <v>18.692577834079959</v>
      </c>
      <c r="H198" s="18">
        <v>19.88</v>
      </c>
    </row>
    <row r="199" spans="1:8">
      <c r="A199" s="49" t="s">
        <v>171</v>
      </c>
      <c r="B199" s="18">
        <v>4.6337999999999999</v>
      </c>
      <c r="C199" s="18">
        <v>7.6180000000000003</v>
      </c>
      <c r="D199" s="18">
        <v>7.5212000000000003</v>
      </c>
      <c r="E199" s="18">
        <v>6.3986999999999998</v>
      </c>
      <c r="F199" s="18">
        <v>9.0500000000000007</v>
      </c>
      <c r="G199" s="18">
        <v>10.99</v>
      </c>
      <c r="H199" s="18">
        <v>14.66</v>
      </c>
    </row>
    <row r="200" spans="1:8">
      <c r="A200" s="48" t="s">
        <v>173</v>
      </c>
      <c r="B200" s="25">
        <v>10.16</v>
      </c>
      <c r="C200" s="25">
        <v>11.1</v>
      </c>
      <c r="D200" s="25">
        <v>11.46</v>
      </c>
      <c r="E200" s="25">
        <v>12.29</v>
      </c>
      <c r="F200" s="25">
        <v>12.12</v>
      </c>
      <c r="G200" s="25">
        <v>13.340982437299999</v>
      </c>
      <c r="H200" s="25">
        <v>14.23</v>
      </c>
    </row>
    <row r="201" spans="1:8">
      <c r="A201" s="49" t="s">
        <v>170</v>
      </c>
      <c r="B201" s="18">
        <v>5.98</v>
      </c>
      <c r="C201" s="18">
        <v>6.55</v>
      </c>
      <c r="D201" s="18">
        <v>6.9200000000000008</v>
      </c>
      <c r="E201" s="18">
        <v>7.6499999999999995</v>
      </c>
      <c r="F201" s="18">
        <v>7.4899999999999993</v>
      </c>
      <c r="G201" s="18">
        <v>7.8236741376299994</v>
      </c>
      <c r="H201" s="18">
        <v>8.1000000000000014</v>
      </c>
    </row>
    <row r="202" spans="1:8">
      <c r="A202" s="49" t="s">
        <v>171</v>
      </c>
      <c r="B202" s="18">
        <v>4.18</v>
      </c>
      <c r="C202" s="18">
        <v>4.55</v>
      </c>
      <c r="D202" s="18">
        <v>4.54</v>
      </c>
      <c r="E202" s="18">
        <v>4.6399999999999997</v>
      </c>
      <c r="F202" s="18">
        <v>4.63</v>
      </c>
      <c r="G202" s="18">
        <v>5.5173082996699998</v>
      </c>
      <c r="H202" s="18">
        <v>6.13</v>
      </c>
    </row>
    <row r="203" spans="1:8">
      <c r="A203" s="48" t="s">
        <v>174</v>
      </c>
      <c r="B203" s="25">
        <v>7.4080577250699999</v>
      </c>
      <c r="C203" s="25">
        <v>7.4674752686402099</v>
      </c>
      <c r="D203" s="25">
        <v>7.402503068880006</v>
      </c>
      <c r="E203" s="25">
        <v>7.31</v>
      </c>
      <c r="F203" s="25">
        <v>8.4499384490999905</v>
      </c>
      <c r="G203" s="25">
        <v>8.4689019977500006</v>
      </c>
      <c r="H203" s="25">
        <v>9.8484757572500001</v>
      </c>
    </row>
    <row r="204" spans="1:8">
      <c r="A204" s="49" t="s">
        <v>170</v>
      </c>
      <c r="B204" s="18">
        <v>2.5295361590000001</v>
      </c>
      <c r="C204" s="18">
        <v>2.7489862509999998</v>
      </c>
      <c r="D204" s="18">
        <v>2.4689868850000005</v>
      </c>
      <c r="E204" s="18">
        <v>2.7318785750000005</v>
      </c>
      <c r="F204" s="18">
        <v>2.7318785749999996</v>
      </c>
      <c r="G204" s="18">
        <v>2.8813785749999994</v>
      </c>
      <c r="H204" s="18">
        <v>3.7312785750000002</v>
      </c>
    </row>
    <row r="205" spans="1:8">
      <c r="A205" s="49" t="s">
        <v>171</v>
      </c>
      <c r="B205" s="18">
        <v>4.8785215660699999</v>
      </c>
      <c r="C205" s="18">
        <v>4.7184890176402101</v>
      </c>
      <c r="D205" s="18">
        <v>4.9335161838800055</v>
      </c>
      <c r="E205" s="18">
        <v>4.5781214249999991</v>
      </c>
      <c r="F205" s="18">
        <v>5.7180598740999908</v>
      </c>
      <c r="G205" s="18">
        <v>5.5875234227500012</v>
      </c>
      <c r="H205" s="18">
        <v>6.11719718225</v>
      </c>
    </row>
  </sheetData>
  <sheetProtection sheet="1" formatCells="0" formatColumns="0" formatRows="0" insertColumns="0" insertRows="0" insertHyperlinks="0" deleteColumns="0" deleteRows="0" sort="0" autoFilter="0" pivotTables="0"/>
  <mergeCells count="2">
    <mergeCell ref="B1:E1"/>
    <mergeCell ref="F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showGridLines="0" zoomScaleNormal="100" workbookViewId="0">
      <selection activeCell="E3" sqref="E3"/>
    </sheetView>
  </sheetViews>
  <sheetFormatPr defaultColWidth="8.7265625" defaultRowHeight="14.5"/>
  <cols>
    <col min="1" max="1" width="53.26953125" style="91" bestFit="1" customWidth="1"/>
    <col min="2" max="3" width="11" style="91" bestFit="1" customWidth="1"/>
    <col min="4" max="6" width="11" style="91" customWidth="1"/>
    <col min="7" max="8" width="11" style="91" bestFit="1" customWidth="1"/>
    <col min="9" max="10" width="7.54296875" style="98" bestFit="1" customWidth="1"/>
    <col min="11" max="16384" width="8.7265625" style="91"/>
  </cols>
  <sheetData>
    <row r="1" spans="1:10" ht="15" thickBot="1">
      <c r="C1" s="97"/>
    </row>
    <row r="2" spans="1:10" ht="16" thickBot="1">
      <c r="A2" s="176" t="s">
        <v>248</v>
      </c>
      <c r="B2" s="176" t="s">
        <v>245</v>
      </c>
      <c r="C2" s="177" t="s">
        <v>7</v>
      </c>
      <c r="D2" s="176" t="s">
        <v>6</v>
      </c>
      <c r="E2" s="177" t="s">
        <v>5</v>
      </c>
      <c r="F2" s="176" t="s">
        <v>4</v>
      </c>
      <c r="G2" s="177" t="s">
        <v>3</v>
      </c>
      <c r="H2" s="176" t="s">
        <v>2</v>
      </c>
      <c r="I2" s="178" t="s">
        <v>249</v>
      </c>
      <c r="J2" s="178" t="s">
        <v>250</v>
      </c>
    </row>
    <row r="3" spans="1:10" ht="16" thickBot="1">
      <c r="A3" s="179" t="s">
        <v>251</v>
      </c>
      <c r="B3" s="180">
        <v>3744.5814294883021</v>
      </c>
      <c r="C3" s="181">
        <v>3490.4600111808468</v>
      </c>
      <c r="D3" s="182">
        <v>2973.1122893287866</v>
      </c>
      <c r="E3" s="181">
        <v>2897.3443495556276</v>
      </c>
      <c r="F3" s="182">
        <v>3107.896350432984</v>
      </c>
      <c r="G3" s="181">
        <v>2745.0261438446478</v>
      </c>
      <c r="H3" s="182">
        <v>2521.9260126227873</v>
      </c>
      <c r="I3" s="183">
        <v>0.2048604609888669</v>
      </c>
      <c r="J3" s="183">
        <v>7.2804563723245286E-2</v>
      </c>
    </row>
    <row r="4" spans="1:10" ht="16" thickBot="1">
      <c r="A4" s="184"/>
      <c r="B4" s="185"/>
      <c r="C4" s="186"/>
      <c r="D4" s="185"/>
      <c r="E4" s="186"/>
      <c r="F4" s="185"/>
      <c r="G4" s="186"/>
      <c r="H4" s="185"/>
      <c r="I4" s="187"/>
      <c r="J4" s="187"/>
    </row>
    <row r="5" spans="1:10" ht="16" thickBot="1">
      <c r="A5" s="184" t="s">
        <v>26</v>
      </c>
      <c r="B5" s="185">
        <v>1933.6940607444685</v>
      </c>
      <c r="C5" s="186">
        <v>1787.6812597500007</v>
      </c>
      <c r="D5" s="185">
        <v>1482.278569829999</v>
      </c>
      <c r="E5" s="186">
        <v>1323.8919169200005</v>
      </c>
      <c r="F5" s="185">
        <v>1436.6512569300003</v>
      </c>
      <c r="G5" s="186">
        <v>1246.4396275200004</v>
      </c>
      <c r="H5" s="185">
        <v>1132.76792765</v>
      </c>
      <c r="I5" s="187">
        <v>0.34597317993275967</v>
      </c>
      <c r="J5" s="187">
        <v>8.167720067440154E-2</v>
      </c>
    </row>
    <row r="6" spans="1:10" ht="16" thickBot="1">
      <c r="A6" s="188" t="s">
        <v>252</v>
      </c>
      <c r="B6" s="185">
        <v>0</v>
      </c>
      <c r="C6" s="186">
        <v>0</v>
      </c>
      <c r="D6" s="185">
        <v>0</v>
      </c>
      <c r="E6" s="186">
        <v>0</v>
      </c>
      <c r="F6" s="185">
        <v>0</v>
      </c>
      <c r="G6" s="186">
        <v>0</v>
      </c>
      <c r="H6" s="185">
        <v>0</v>
      </c>
      <c r="I6" s="187"/>
      <c r="J6" s="187"/>
    </row>
    <row r="7" spans="1:10" ht="16" thickBot="1">
      <c r="A7" s="188" t="s">
        <v>253</v>
      </c>
      <c r="B7" s="189">
        <v>151.30996373999994</v>
      </c>
      <c r="C7" s="190">
        <v>156.05251612000001</v>
      </c>
      <c r="D7" s="189">
        <v>120.89271959000004</v>
      </c>
      <c r="E7" s="190">
        <v>123.77437848</v>
      </c>
      <c r="F7" s="189">
        <v>185.9170244100001</v>
      </c>
      <c r="G7" s="190">
        <v>130.16377123999999</v>
      </c>
      <c r="H7" s="189">
        <v>103.01886649000002</v>
      </c>
      <c r="I7" s="191">
        <v>-0.18614250513003971</v>
      </c>
      <c r="J7" s="191">
        <v>-3.0390745999591351E-2</v>
      </c>
    </row>
    <row r="8" spans="1:10" ht="16" thickBot="1">
      <c r="A8" s="188" t="s">
        <v>254</v>
      </c>
      <c r="B8" s="189">
        <v>1488.2598321844685</v>
      </c>
      <c r="C8" s="190">
        <v>1339.3134316600006</v>
      </c>
      <c r="D8" s="189">
        <v>1129.088076519999</v>
      </c>
      <c r="E8" s="190">
        <v>966.55694494000034</v>
      </c>
      <c r="F8" s="189">
        <v>990.30301290000034</v>
      </c>
      <c r="G8" s="190">
        <v>860.75520500000039</v>
      </c>
      <c r="H8" s="189">
        <v>775.25608982999995</v>
      </c>
      <c r="I8" s="191">
        <v>0.50283278228776962</v>
      </c>
      <c r="J8" s="191">
        <v>0.11121101080861817</v>
      </c>
    </row>
    <row r="9" spans="1:10" ht="16" thickBot="1">
      <c r="A9" s="188" t="s">
        <v>255</v>
      </c>
      <c r="B9" s="189">
        <v>294.12426482000001</v>
      </c>
      <c r="C9" s="190">
        <v>292.31531196999998</v>
      </c>
      <c r="D9" s="189">
        <v>232.29777372000001</v>
      </c>
      <c r="E9" s="190">
        <v>233.56059350000004</v>
      </c>
      <c r="F9" s="189">
        <v>260.43121961999998</v>
      </c>
      <c r="G9" s="190">
        <v>255.52065127999998</v>
      </c>
      <c r="H9" s="189">
        <v>254.49297133000002</v>
      </c>
      <c r="I9" s="191">
        <v>0.12937406371310689</v>
      </c>
      <c r="J9" s="191">
        <v>6.1883615942284198E-3</v>
      </c>
    </row>
    <row r="10" spans="1:10" ht="16" thickBot="1">
      <c r="A10" s="184" t="s">
        <v>256</v>
      </c>
      <c r="B10" s="189">
        <v>201.15825056856579</v>
      </c>
      <c r="C10" s="190">
        <v>194.78419636002988</v>
      </c>
      <c r="D10" s="189">
        <v>170.72499999999999</v>
      </c>
      <c r="E10" s="189">
        <v>153.51</v>
      </c>
      <c r="F10" s="189">
        <v>150.23500000000001</v>
      </c>
      <c r="G10" s="189">
        <v>139.86499999999998</v>
      </c>
      <c r="H10" s="189"/>
      <c r="I10" s="191"/>
      <c r="J10" s="191"/>
    </row>
    <row r="11" spans="1:10" ht="16" thickBot="1">
      <c r="A11" s="188" t="s">
        <v>107</v>
      </c>
      <c r="B11" s="192">
        <v>3.8451200590161411E-2</v>
      </c>
      <c r="C11" s="192">
        <v>3.671101235432335E-2</v>
      </c>
      <c r="D11" s="193">
        <v>3.4729033705198392E-2</v>
      </c>
      <c r="E11" s="194">
        <v>3.4496564834082484E-2</v>
      </c>
      <c r="F11" s="193">
        <v>3.8250773972243496E-2</v>
      </c>
      <c r="G11" s="194">
        <v>3.5646934616094111E-2</v>
      </c>
      <c r="H11" s="189"/>
      <c r="I11" s="191"/>
      <c r="J11" s="191"/>
    </row>
    <row r="12" spans="1:10" ht="16" thickBot="1">
      <c r="A12" s="184"/>
      <c r="B12" s="195"/>
      <c r="C12" s="196"/>
      <c r="D12" s="185"/>
      <c r="E12" s="186"/>
      <c r="F12" s="185"/>
      <c r="G12" s="186"/>
      <c r="H12" s="185"/>
      <c r="I12" s="187"/>
      <c r="J12" s="187"/>
    </row>
    <row r="13" spans="1:10" ht="16" thickBot="1">
      <c r="A13" s="184" t="s">
        <v>257</v>
      </c>
      <c r="B13" s="185">
        <v>1810.8873687438338</v>
      </c>
      <c r="C13" s="186">
        <v>1702.7787514308459</v>
      </c>
      <c r="D13" s="185">
        <v>1490.8337194987878</v>
      </c>
      <c r="E13" s="186">
        <v>1573.4524326356272</v>
      </c>
      <c r="F13" s="185">
        <v>1671.2450935029835</v>
      </c>
      <c r="G13" s="186">
        <v>1498.5865163246474</v>
      </c>
      <c r="H13" s="185">
        <v>1389.1580849727875</v>
      </c>
      <c r="I13" s="187">
        <v>8.3555832584768064E-2</v>
      </c>
      <c r="J13" s="187">
        <v>6.3489526881953529E-2</v>
      </c>
    </row>
    <row r="14" spans="1:10" ht="16" thickBot="1">
      <c r="A14" s="188" t="s">
        <v>258</v>
      </c>
      <c r="B14" s="189">
        <v>1151.6314409099996</v>
      </c>
      <c r="C14" s="190">
        <v>1005.1916333099998</v>
      </c>
      <c r="D14" s="189">
        <v>902.12073938999993</v>
      </c>
      <c r="E14" s="190">
        <v>859.65908077999995</v>
      </c>
      <c r="F14" s="189">
        <v>911.98451119000003</v>
      </c>
      <c r="G14" s="190">
        <v>958.00889444000006</v>
      </c>
      <c r="H14" s="189">
        <v>862.05950501000007</v>
      </c>
      <c r="I14" s="191">
        <v>0.26277521907394785</v>
      </c>
      <c r="J14" s="191">
        <v>0.14568347243180635</v>
      </c>
    </row>
    <row r="15" spans="1:10" ht="16" thickBot="1">
      <c r="A15" s="188" t="s">
        <v>259</v>
      </c>
      <c r="B15" s="189">
        <v>356.69341416010406</v>
      </c>
      <c r="C15" s="190">
        <v>388.13383566252196</v>
      </c>
      <c r="D15" s="189">
        <v>326.54792210505389</v>
      </c>
      <c r="E15" s="190">
        <v>406.55069174283994</v>
      </c>
      <c r="F15" s="189">
        <v>411.53808063019608</v>
      </c>
      <c r="G15" s="190">
        <v>279.07541702999998</v>
      </c>
      <c r="H15" s="189">
        <v>264.44921094999995</v>
      </c>
      <c r="I15" s="191">
        <v>-0.13326753720119255</v>
      </c>
      <c r="J15" s="191">
        <v>-8.1004072857371323E-2</v>
      </c>
    </row>
    <row r="16" spans="1:10" ht="16" thickBot="1">
      <c r="A16" s="188" t="s">
        <v>260</v>
      </c>
      <c r="B16" s="189">
        <v>302.56251367373017</v>
      </c>
      <c r="C16" s="197">
        <v>309.45328245832411</v>
      </c>
      <c r="D16" s="198">
        <v>262.16505800373403</v>
      </c>
      <c r="E16" s="190">
        <v>307.24266011278735</v>
      </c>
      <c r="F16" s="189">
        <v>347.72250168278742</v>
      </c>
      <c r="G16" s="190">
        <v>261.50220485464735</v>
      </c>
      <c r="H16" s="189">
        <v>262.64936901278736</v>
      </c>
      <c r="I16" s="191">
        <v>-0.12987364289198289</v>
      </c>
      <c r="J16" s="191">
        <v>-2.2267557577199004E-2</v>
      </c>
    </row>
    <row r="17" spans="1:13" ht="16" thickBot="1">
      <c r="A17" s="184" t="s">
        <v>256</v>
      </c>
      <c r="B17" s="189">
        <v>864.2285601074052</v>
      </c>
      <c r="C17" s="197">
        <v>799.74988464679882</v>
      </c>
      <c r="D17" s="199">
        <v>739.15101875432549</v>
      </c>
      <c r="E17" s="197">
        <v>703.25769508790302</v>
      </c>
      <c r="F17" s="199">
        <v>700.19328494836066</v>
      </c>
      <c r="G17" s="190">
        <v>675.25783601399837</v>
      </c>
      <c r="H17" s="189"/>
      <c r="I17" s="191"/>
      <c r="J17" s="191"/>
    </row>
    <row r="18" spans="1:13" ht="16" thickBot="1">
      <c r="A18" s="188" t="s">
        <v>107</v>
      </c>
      <c r="B18" s="192">
        <v>8.3815205945926112E-3</v>
      </c>
      <c r="C18" s="192">
        <v>8.5165564090471119E-3</v>
      </c>
      <c r="D18" s="200">
        <v>8.0678166256809396E-3</v>
      </c>
      <c r="E18" s="201">
        <v>8.9495070932083011E-3</v>
      </c>
      <c r="F18" s="202">
        <v>9.5473357395950351E-3</v>
      </c>
      <c r="G18" s="201">
        <v>8.8771218127327647E-3</v>
      </c>
      <c r="H18" s="189"/>
      <c r="I18" s="191"/>
      <c r="J18" s="191"/>
    </row>
    <row r="19" spans="1:13" ht="16" thickBot="1">
      <c r="A19" s="184"/>
      <c r="B19" s="195"/>
      <c r="C19" s="196"/>
      <c r="D19" s="185"/>
      <c r="E19" s="186"/>
      <c r="F19" s="185"/>
      <c r="G19" s="186"/>
      <c r="H19" s="185"/>
      <c r="I19" s="187"/>
      <c r="J19" s="187"/>
    </row>
    <row r="20" spans="1:13" ht="16" thickBot="1">
      <c r="A20" s="184" t="s">
        <v>261</v>
      </c>
      <c r="B20" s="185">
        <v>3365.1091028120873</v>
      </c>
      <c r="C20" s="186">
        <v>3284.9341581048097</v>
      </c>
      <c r="D20" s="185">
        <v>2983.5264932861919</v>
      </c>
      <c r="E20" s="186">
        <v>2953.7255043210121</v>
      </c>
      <c r="F20" s="185">
        <v>2775.6525775710138</v>
      </c>
      <c r="G20" s="186">
        <v>2756.2809712453532</v>
      </c>
      <c r="H20" s="185">
        <v>2337.6460348110122</v>
      </c>
      <c r="I20" s="187">
        <v>0.21236682501414128</v>
      </c>
      <c r="J20" s="187">
        <v>2.4406865053737681E-2</v>
      </c>
      <c r="M20" s="99"/>
    </row>
    <row r="21" spans="1:13" ht="16" thickBot="1">
      <c r="A21" s="184"/>
      <c r="B21" s="195"/>
      <c r="C21" s="196"/>
      <c r="D21" s="195"/>
      <c r="E21" s="196"/>
      <c r="F21" s="195"/>
      <c r="G21" s="196"/>
      <c r="H21" s="195"/>
      <c r="I21" s="203"/>
      <c r="J21" s="203"/>
    </row>
    <row r="22" spans="1:13" ht="16" thickBot="1">
      <c r="A22" s="184" t="s">
        <v>26</v>
      </c>
      <c r="B22" s="195">
        <v>2991.9641207699997</v>
      </c>
      <c r="C22" s="196">
        <v>3019.1222484800023</v>
      </c>
      <c r="D22" s="195">
        <v>2617.699086529999</v>
      </c>
      <c r="E22" s="196">
        <v>2501.9400597099998</v>
      </c>
      <c r="F22" s="195">
        <v>2547.7399390700016</v>
      </c>
      <c r="G22" s="196">
        <v>2511.9961283000007</v>
      </c>
      <c r="H22" s="195">
        <v>2134.6021941700001</v>
      </c>
      <c r="I22" s="203">
        <v>0.17436009652623841</v>
      </c>
      <c r="J22" s="203">
        <v>-8.9953719905431218E-3</v>
      </c>
    </row>
    <row r="23" spans="1:13" ht="16" thickBot="1">
      <c r="A23" s="188" t="s">
        <v>252</v>
      </c>
      <c r="B23" s="204">
        <v>2563.1703038899996</v>
      </c>
      <c r="C23" s="205">
        <v>2791.7693007200023</v>
      </c>
      <c r="D23" s="204">
        <v>2061.7200579399992</v>
      </c>
      <c r="E23" s="205">
        <v>2171.8322217099999</v>
      </c>
      <c r="F23" s="204">
        <v>2259.1536123600017</v>
      </c>
      <c r="G23" s="205">
        <v>2265.7022759500005</v>
      </c>
      <c r="H23" s="204">
        <v>1919.55064171</v>
      </c>
      <c r="I23" s="206">
        <v>0.13457105788057055</v>
      </c>
      <c r="J23" s="206">
        <v>-8.1883197430047905E-2</v>
      </c>
    </row>
    <row r="24" spans="1:13" ht="16" thickBot="1">
      <c r="A24" s="188" t="s">
        <v>253</v>
      </c>
      <c r="B24" s="204">
        <v>206.57188555000005</v>
      </c>
      <c r="C24" s="205">
        <v>71.339631110000028</v>
      </c>
      <c r="D24" s="204">
        <v>90.159296189999978</v>
      </c>
      <c r="E24" s="205">
        <v>158.55028723000001</v>
      </c>
      <c r="F24" s="204">
        <v>94.741681169999978</v>
      </c>
      <c r="G24" s="205">
        <v>80.514606790000002</v>
      </c>
      <c r="H24" s="204">
        <v>82.687309990000003</v>
      </c>
      <c r="I24" s="206">
        <v>1.1803696430015553</v>
      </c>
      <c r="J24" s="206">
        <v>1.8956119107412071</v>
      </c>
    </row>
    <row r="25" spans="1:13" ht="16" thickBot="1">
      <c r="A25" s="188" t="s">
        <v>254</v>
      </c>
      <c r="B25" s="195">
        <v>0</v>
      </c>
      <c r="C25" s="196">
        <v>0</v>
      </c>
      <c r="D25" s="195">
        <v>0</v>
      </c>
      <c r="E25" s="196">
        <v>0</v>
      </c>
      <c r="F25" s="195">
        <v>0</v>
      </c>
      <c r="G25" s="196">
        <v>0</v>
      </c>
      <c r="H25" s="195">
        <v>0</v>
      </c>
      <c r="I25" s="203"/>
      <c r="J25" s="203"/>
    </row>
    <row r="26" spans="1:13" ht="16" thickBot="1">
      <c r="A26" s="188" t="s">
        <v>255</v>
      </c>
      <c r="B26" s="204">
        <v>222.22193132999996</v>
      </c>
      <c r="C26" s="205">
        <v>156.01331665000001</v>
      </c>
      <c r="D26" s="204">
        <v>465.81973239999996</v>
      </c>
      <c r="E26" s="205">
        <v>171.55755076999998</v>
      </c>
      <c r="F26" s="204">
        <v>193.84464553999999</v>
      </c>
      <c r="G26" s="205">
        <v>165.77924556000005</v>
      </c>
      <c r="H26" s="204">
        <v>132.36424246999997</v>
      </c>
      <c r="I26" s="206">
        <v>0.14639189909501171</v>
      </c>
      <c r="J26" s="206">
        <v>0.42437797043012826</v>
      </c>
    </row>
    <row r="27" spans="1:13" ht="16" thickBot="1">
      <c r="A27" s="184" t="s">
        <v>262</v>
      </c>
      <c r="B27" s="204">
        <v>2517.5469755388449</v>
      </c>
      <c r="C27" s="205">
        <v>2280.0731266831499</v>
      </c>
      <c r="D27" s="204">
        <v>1945.9850000000001</v>
      </c>
      <c r="E27" s="205">
        <v>1867.1258499999999</v>
      </c>
      <c r="F27" s="204">
        <v>1963.2640499999998</v>
      </c>
      <c r="G27" s="205">
        <v>1915.4731499999998</v>
      </c>
      <c r="H27" s="204"/>
      <c r="I27" s="206"/>
      <c r="J27" s="206"/>
    </row>
    <row r="28" spans="1:13" ht="16" thickBot="1">
      <c r="A28" s="188" t="s">
        <v>107</v>
      </c>
      <c r="B28" s="207">
        <v>4.7537768309242577E-3</v>
      </c>
      <c r="C28" s="208">
        <v>5.2965358227294338E-3</v>
      </c>
      <c r="D28" s="207">
        <v>5.3807179120702346E-3</v>
      </c>
      <c r="E28" s="208">
        <v>5.3599816203283778E-3</v>
      </c>
      <c r="F28" s="207">
        <v>5.1908248186381279E-3</v>
      </c>
      <c r="G28" s="208">
        <v>5.2456932185136621E-3</v>
      </c>
      <c r="H28" s="204"/>
      <c r="I28" s="206"/>
      <c r="J28" s="206"/>
    </row>
    <row r="29" spans="1:13" ht="16" thickBot="1">
      <c r="A29" s="184"/>
      <c r="B29" s="195"/>
      <c r="C29" s="196"/>
      <c r="D29" s="195"/>
      <c r="E29" s="196"/>
      <c r="F29" s="195"/>
      <c r="G29" s="196"/>
      <c r="H29" s="195"/>
      <c r="I29" s="203"/>
      <c r="J29" s="203"/>
    </row>
    <row r="30" spans="1:13" ht="16" thickBot="1">
      <c r="A30" s="184" t="s">
        <v>257</v>
      </c>
      <c r="B30" s="195">
        <v>373.1449820420878</v>
      </c>
      <c r="C30" s="196">
        <v>265.8119096248073</v>
      </c>
      <c r="D30" s="195">
        <v>365.82740675619306</v>
      </c>
      <c r="E30" s="196">
        <v>451.78544461101239</v>
      </c>
      <c r="F30" s="195">
        <v>227.91263850101234</v>
      </c>
      <c r="G30" s="196">
        <v>244.28484294535264</v>
      </c>
      <c r="H30" s="195">
        <v>203.04384064101234</v>
      </c>
      <c r="I30" s="203">
        <v>0.63722812607616919</v>
      </c>
      <c r="J30" s="203">
        <v>0.40379331599092305</v>
      </c>
    </row>
    <row r="31" spans="1:13" ht="16" thickBot="1">
      <c r="A31" s="188" t="s">
        <v>18</v>
      </c>
      <c r="B31" s="204">
        <v>0</v>
      </c>
      <c r="C31" s="205">
        <v>0</v>
      </c>
      <c r="D31" s="204">
        <v>2.5401000000000002</v>
      </c>
      <c r="E31" s="205">
        <v>0</v>
      </c>
      <c r="F31" s="204">
        <v>0</v>
      </c>
      <c r="G31" s="205">
        <v>0</v>
      </c>
      <c r="H31" s="204">
        <v>6.5227889999999995</v>
      </c>
      <c r="I31" s="206"/>
      <c r="J31" s="206"/>
    </row>
    <row r="32" spans="1:13" ht="16" thickBot="1">
      <c r="A32" s="188" t="s">
        <v>20</v>
      </c>
      <c r="B32" s="204">
        <v>31.438045533522999</v>
      </c>
      <c r="C32" s="205">
        <v>22.289781915489996</v>
      </c>
      <c r="D32" s="204">
        <v>32.232262221181998</v>
      </c>
      <c r="E32" s="205">
        <v>123.4121519</v>
      </c>
      <c r="F32" s="204">
        <v>52.544426999999999</v>
      </c>
      <c r="G32" s="205">
        <v>68.865784000000005</v>
      </c>
      <c r="H32" s="204">
        <v>9.9977119999999999</v>
      </c>
      <c r="I32" s="206">
        <v>-0.40168639514285698</v>
      </c>
      <c r="J32" s="206">
        <v>0.41042409713643435</v>
      </c>
    </row>
    <row r="33" spans="1:10" ht="16" thickBot="1">
      <c r="A33" s="188" t="s">
        <v>263</v>
      </c>
      <c r="B33" s="204">
        <v>341.70693650856481</v>
      </c>
      <c r="C33" s="205">
        <v>243.52212770931732</v>
      </c>
      <c r="D33" s="204">
        <v>331.05504453501106</v>
      </c>
      <c r="E33" s="205">
        <v>328.37329271101237</v>
      </c>
      <c r="F33" s="204">
        <v>175.36821150101235</v>
      </c>
      <c r="G33" s="205">
        <v>175.41905894535265</v>
      </c>
      <c r="H33" s="204">
        <v>186.52333964101234</v>
      </c>
      <c r="I33" s="206">
        <v>0.94851126999486013</v>
      </c>
      <c r="J33" s="206">
        <v>0.40318639510429533</v>
      </c>
    </row>
    <row r="34" spans="1:10" ht="16" thickBot="1">
      <c r="A34" s="184" t="s">
        <v>262</v>
      </c>
      <c r="B34" s="204">
        <v>330.21342864000002</v>
      </c>
      <c r="C34" s="205">
        <v>285.8234451300001</v>
      </c>
      <c r="D34" s="204">
        <v>263.79000000000008</v>
      </c>
      <c r="E34" s="205">
        <v>259.24</v>
      </c>
      <c r="F34" s="204">
        <v>263.01499999999999</v>
      </c>
      <c r="G34" s="205">
        <v>218.215</v>
      </c>
      <c r="H34" s="204"/>
      <c r="I34" s="206"/>
      <c r="J34" s="206"/>
    </row>
    <row r="35" spans="1:10" ht="16" thickBot="1">
      <c r="A35" s="188" t="s">
        <v>107</v>
      </c>
      <c r="B35" s="207">
        <v>4.5200461238527273E-3</v>
      </c>
      <c r="C35" s="208">
        <v>3.7199454999768682E-3</v>
      </c>
      <c r="D35" s="207">
        <v>5.5472520831903105E-3</v>
      </c>
      <c r="E35" s="208">
        <v>6.9709218424782041E-3</v>
      </c>
      <c r="F35" s="207">
        <v>3.4661542269606273E-3</v>
      </c>
      <c r="G35" s="208">
        <v>4.4778744439264509E-3</v>
      </c>
      <c r="H35" s="204"/>
      <c r="I35" s="206"/>
      <c r="J35" s="206"/>
    </row>
    <row r="36" spans="1:10" ht="16" thickBot="1">
      <c r="A36" s="184"/>
      <c r="B36" s="195"/>
      <c r="C36" s="196"/>
      <c r="D36" s="195"/>
      <c r="E36" s="196"/>
      <c r="F36" s="195"/>
      <c r="G36" s="196"/>
      <c r="H36" s="195"/>
      <c r="I36" s="203"/>
      <c r="J36" s="203"/>
    </row>
    <row r="37" spans="1:10" ht="16" thickBot="1">
      <c r="A37" s="209" t="s">
        <v>264</v>
      </c>
      <c r="B37" s="210">
        <v>0.52668697919777341</v>
      </c>
      <c r="C37" s="211">
        <v>0.51516707721653521</v>
      </c>
      <c r="D37" s="210">
        <v>0.49912583217335588</v>
      </c>
      <c r="E37" s="211">
        <v>0.49518197900781952</v>
      </c>
      <c r="F37" s="210">
        <v>0.52823498002035685</v>
      </c>
      <c r="G37" s="211">
        <v>0.49897707697777549</v>
      </c>
      <c r="H37" s="210">
        <v>0.51896051504258367</v>
      </c>
      <c r="I37" s="212"/>
      <c r="J37" s="212"/>
    </row>
    <row r="38" spans="1:10" ht="16" thickBot="1">
      <c r="A38" s="184"/>
      <c r="B38" s="100"/>
      <c r="C38" s="101"/>
      <c r="D38" s="100"/>
      <c r="E38" s="101"/>
      <c r="F38" s="100"/>
      <c r="G38" s="101"/>
      <c r="H38" s="100"/>
      <c r="I38" s="102"/>
      <c r="J38" s="102"/>
    </row>
    <row r="39" spans="1:10" ht="16" thickBot="1">
      <c r="A39" s="184" t="s">
        <v>265</v>
      </c>
      <c r="B39" s="213">
        <v>1065.386810675971</v>
      </c>
      <c r="C39" s="214">
        <v>994.53408100682873</v>
      </c>
      <c r="D39" s="213">
        <v>909.8760187543254</v>
      </c>
      <c r="E39" s="214">
        <v>856.76769508790312</v>
      </c>
      <c r="F39" s="213">
        <v>850.42828494836078</v>
      </c>
      <c r="G39" s="214">
        <v>815.12283601399838</v>
      </c>
      <c r="H39" s="213"/>
      <c r="I39" s="215">
        <v>0.25276502384990973</v>
      </c>
      <c r="J39" s="215">
        <v>7.1242133399203045E-2</v>
      </c>
    </row>
    <row r="40" spans="1:10" ht="16" thickBot="1">
      <c r="A40" s="216" t="s">
        <v>266</v>
      </c>
      <c r="B40" s="217">
        <v>1.4059049321672847E-2</v>
      </c>
      <c r="C40" s="218">
        <v>1.4038573751629455E-2</v>
      </c>
      <c r="D40" s="217">
        <v>1.3070406200612495E-2</v>
      </c>
      <c r="E40" s="218">
        <v>1.3526860856995147E-2</v>
      </c>
      <c r="F40" s="217">
        <v>1.461802908223684E-2</v>
      </c>
      <c r="G40" s="218">
        <v>1.3470490692018873E-2</v>
      </c>
      <c r="H40" s="217"/>
      <c r="I40" s="219"/>
      <c r="J40" s="219"/>
    </row>
  </sheetData>
  <sheetProtection algorithmName="SHA-512" hashValue="FVW5TcbS48yRbjxvVduKCd6VBgRQ81iBDDj2Aw4ZR1oMFseNxAADi7bQAoUGlmVhhIbqnlOZFM5TY0DtbvhO1Q==" saltValue="L+3dQfbVC73ze6ae72gMSg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8"/>
  <sheetViews>
    <sheetView showGridLines="0" tabSelected="1" workbookViewId="0">
      <selection activeCell="B8" sqref="B8"/>
    </sheetView>
  </sheetViews>
  <sheetFormatPr defaultRowHeight="14.5"/>
  <cols>
    <col min="1" max="1" width="41" bestFit="1" customWidth="1"/>
    <col min="7" max="8" width="8.7265625" style="91"/>
  </cols>
  <sheetData>
    <row r="1" spans="1:8" ht="15" thickBot="1">
      <c r="A1" s="73" t="s">
        <v>175</v>
      </c>
      <c r="B1" s="74" t="s">
        <v>245</v>
      </c>
      <c r="C1" s="74" t="s">
        <v>7</v>
      </c>
      <c r="D1" s="74" t="s">
        <v>6</v>
      </c>
      <c r="E1" s="74" t="s">
        <v>5</v>
      </c>
      <c r="F1" s="74" t="s">
        <v>4</v>
      </c>
      <c r="G1" s="103" t="s">
        <v>3</v>
      </c>
      <c r="H1" s="103" t="s">
        <v>2</v>
      </c>
    </row>
    <row r="2" spans="1:8">
      <c r="A2" s="75" t="s">
        <v>176</v>
      </c>
      <c r="B2" s="76">
        <f t="shared" ref="B2:H2" si="0">SUM(B3:B8)</f>
        <v>10284.71126030447</v>
      </c>
      <c r="C2" s="76">
        <f t="shared" ref="C2:D2" si="1">SUM(C3:C8)</f>
        <v>10191.361776598922</v>
      </c>
      <c r="D2" s="76">
        <f t="shared" si="1"/>
        <v>8847.02860889148</v>
      </c>
      <c r="E2" s="76">
        <f t="shared" ref="E2:F2" si="2">SUM(E3:E8)</f>
        <v>7499.8689250609823</v>
      </c>
      <c r="F2" s="76">
        <f t="shared" si="2"/>
        <v>7564.7950563524864</v>
      </c>
      <c r="G2" s="84">
        <f t="shared" si="0"/>
        <v>7218.9049293700009</v>
      </c>
      <c r="H2" s="84">
        <f t="shared" si="0"/>
        <v>6108.1447913099992</v>
      </c>
    </row>
    <row r="3" spans="1:8">
      <c r="A3" s="78" t="s">
        <v>177</v>
      </c>
      <c r="B3" s="79">
        <v>3553.1689011844692</v>
      </c>
      <c r="C3" s="79">
        <v>3141.8742186689242</v>
      </c>
      <c r="D3" s="79">
        <v>2608.5356885214796</v>
      </c>
      <c r="E3" s="79">
        <v>2197.7413705309809</v>
      </c>
      <c r="F3" s="79">
        <v>2063.1038626824884</v>
      </c>
      <c r="G3" s="79">
        <v>1604.9955045199999</v>
      </c>
      <c r="H3" s="79">
        <v>1320.4839220700001</v>
      </c>
    </row>
    <row r="4" spans="1:8">
      <c r="A4" s="78" t="s">
        <v>178</v>
      </c>
      <c r="B4" s="79">
        <v>0</v>
      </c>
      <c r="C4" s="79">
        <v>0</v>
      </c>
      <c r="D4" s="79">
        <v>0</v>
      </c>
      <c r="E4" s="79">
        <v>0.21207329999999999</v>
      </c>
      <c r="F4" s="79">
        <v>0</v>
      </c>
      <c r="G4" s="79">
        <v>0</v>
      </c>
      <c r="H4" s="79">
        <v>0</v>
      </c>
    </row>
    <row r="5" spans="1:8">
      <c r="A5" s="78" t="s">
        <v>179</v>
      </c>
      <c r="B5" s="79">
        <v>46.919913000000001</v>
      </c>
      <c r="C5" s="79">
        <v>49.019913000000003</v>
      </c>
      <c r="D5" s="79">
        <v>49.779913000000001</v>
      </c>
      <c r="E5" s="79">
        <v>46.874912999999999</v>
      </c>
      <c r="F5" s="79">
        <v>47.084913</v>
      </c>
      <c r="G5" s="79">
        <v>46.949912999999995</v>
      </c>
      <c r="H5" s="79">
        <v>49.119913000000004</v>
      </c>
    </row>
    <row r="6" spans="1:8">
      <c r="A6" s="78" t="s">
        <v>180</v>
      </c>
      <c r="B6" s="79">
        <v>6398.3313931900002</v>
      </c>
      <c r="C6" s="79">
        <v>6713.6696534699977</v>
      </c>
      <c r="D6" s="79">
        <v>5628.3778964600006</v>
      </c>
      <c r="E6" s="79">
        <v>4878.2444673100008</v>
      </c>
      <c r="F6" s="79">
        <v>5154.5467121799984</v>
      </c>
      <c r="G6" s="79">
        <v>5292.8865452400005</v>
      </c>
      <c r="H6" s="79">
        <v>4490.7316116699994</v>
      </c>
    </row>
    <row r="7" spans="1:8">
      <c r="A7" s="78" t="s">
        <v>181</v>
      </c>
      <c r="B7" s="79">
        <v>28.722441730000078</v>
      </c>
      <c r="C7" s="79">
        <v>38.489193109999889</v>
      </c>
      <c r="D7" s="79">
        <v>45.475868659999968</v>
      </c>
      <c r="E7" s="79">
        <v>90.987800729999989</v>
      </c>
      <c r="F7" s="79">
        <v>51.543051769999977</v>
      </c>
      <c r="G7" s="79">
        <v>56.520780110000047</v>
      </c>
      <c r="H7" s="79">
        <v>44.213908279999885</v>
      </c>
    </row>
    <row r="8" spans="1:8">
      <c r="A8" s="78" t="s">
        <v>182</v>
      </c>
      <c r="B8" s="79">
        <v>257.56861120000002</v>
      </c>
      <c r="C8" s="79">
        <v>248.30879835000002</v>
      </c>
      <c r="D8" s="79">
        <v>514.85924224999997</v>
      </c>
      <c r="E8" s="79">
        <v>285.80830018999995</v>
      </c>
      <c r="F8" s="79">
        <v>248.51651672000003</v>
      </c>
      <c r="G8" s="79">
        <v>217.5521865</v>
      </c>
      <c r="H8" s="79">
        <v>203.59543629000001</v>
      </c>
    </row>
    <row r="9" spans="1:8">
      <c r="A9" s="81"/>
      <c r="B9" s="82"/>
      <c r="C9" s="82"/>
      <c r="D9" s="82"/>
      <c r="E9" s="82"/>
      <c r="F9" s="82"/>
      <c r="G9" s="82"/>
      <c r="H9" s="82"/>
    </row>
    <row r="10" spans="1:8">
      <c r="A10" s="75" t="s">
        <v>183</v>
      </c>
      <c r="B10" s="76">
        <f t="shared" ref="B10:H10" si="3">SUM(B11:B16)</f>
        <v>2871.5818127201915</v>
      </c>
      <c r="C10" s="76">
        <f t="shared" ref="C10:D10" si="4">SUM(C11:C16)</f>
        <v>2542.1093114588207</v>
      </c>
      <c r="D10" s="76">
        <f t="shared" si="4"/>
        <v>2439.1091663231814</v>
      </c>
      <c r="E10" s="76">
        <f t="shared" ref="E10:F10" si="5">SUM(E11:E16)</f>
        <v>2563.8666898165498</v>
      </c>
      <c r="F10" s="76">
        <f t="shared" si="5"/>
        <v>2518.0630976810048</v>
      </c>
      <c r="G10" s="84">
        <f t="shared" si="3"/>
        <v>2337.8450043800003</v>
      </c>
      <c r="H10" s="84">
        <f t="shared" si="3"/>
        <v>2192.4432249699998</v>
      </c>
    </row>
    <row r="11" spans="1:8">
      <c r="A11" s="78" t="s">
        <v>177</v>
      </c>
      <c r="B11" s="79">
        <v>95.15313402529523</v>
      </c>
      <c r="C11" s="79">
        <v>84.921883089198488</v>
      </c>
      <c r="D11" s="79">
        <v>27.100054867459392</v>
      </c>
      <c r="E11" s="79">
        <v>67.472487430000001</v>
      </c>
      <c r="F11" s="79">
        <v>116.33536537999998</v>
      </c>
      <c r="G11" s="79">
        <v>71.006198599999991</v>
      </c>
      <c r="H11" s="79">
        <v>39.55808227</v>
      </c>
    </row>
    <row r="12" spans="1:8">
      <c r="A12" s="78" t="s">
        <v>178</v>
      </c>
      <c r="B12" s="79">
        <v>0</v>
      </c>
      <c r="C12" s="79">
        <v>-5.7501000000000002E-3</v>
      </c>
      <c r="D12" s="79">
        <v>5.7501000000000002E-3</v>
      </c>
      <c r="E12" s="79">
        <v>33.717522710000004</v>
      </c>
      <c r="F12" s="79">
        <v>3.6170000000000022E-3</v>
      </c>
      <c r="G12" s="79"/>
      <c r="H12" s="79">
        <v>3.4645999999999995E-3</v>
      </c>
    </row>
    <row r="13" spans="1:8">
      <c r="A13" s="78" t="s">
        <v>179</v>
      </c>
      <c r="B13" s="79">
        <v>2.7384750000000002</v>
      </c>
      <c r="C13" s="79">
        <v>2.7384750000000002</v>
      </c>
      <c r="D13" s="79">
        <v>2.7384750000000002</v>
      </c>
      <c r="E13" s="79">
        <v>2.7384750000000002</v>
      </c>
      <c r="F13" s="79">
        <v>2.7384750000000002</v>
      </c>
      <c r="G13" s="79">
        <v>2.7384750000000002</v>
      </c>
      <c r="H13" s="79">
        <v>2.7384750000000002</v>
      </c>
    </row>
    <row r="14" spans="1:8">
      <c r="A14" s="78" t="s">
        <v>180</v>
      </c>
      <c r="B14" s="79">
        <v>2706.8058527213734</v>
      </c>
      <c r="C14" s="79">
        <v>2405.934336954132</v>
      </c>
      <c r="D14" s="79">
        <v>2352.1762814345402</v>
      </c>
      <c r="E14" s="79">
        <v>2398.99104618918</v>
      </c>
      <c r="F14" s="79">
        <v>2341.6318054755457</v>
      </c>
      <c r="G14" s="79">
        <v>2238.3442747300001</v>
      </c>
      <c r="H14" s="79">
        <v>2122.55916308</v>
      </c>
    </row>
    <row r="15" spans="1:8">
      <c r="A15" s="78" t="s">
        <v>181</v>
      </c>
      <c r="B15" s="79">
        <v>40.338954200000046</v>
      </c>
      <c r="C15" s="79">
        <v>18.305531069999997</v>
      </c>
      <c r="D15" s="79">
        <v>41.913967000000007</v>
      </c>
      <c r="E15" s="79">
        <v>9.419055059999998</v>
      </c>
      <c r="F15" s="79">
        <v>10.159803649999999</v>
      </c>
      <c r="G15" s="79">
        <v>7.4688780899999987</v>
      </c>
      <c r="H15" s="79">
        <v>6.6218110300000017</v>
      </c>
    </row>
    <row r="16" spans="1:8">
      <c r="A16" s="78" t="s">
        <v>182</v>
      </c>
      <c r="B16" s="79">
        <v>26.545396773523002</v>
      </c>
      <c r="C16" s="79">
        <v>30.214835445490003</v>
      </c>
      <c r="D16" s="79">
        <v>15.174637921182002</v>
      </c>
      <c r="E16" s="79">
        <v>51.528103427369999</v>
      </c>
      <c r="F16" s="79">
        <v>47.194031175459358</v>
      </c>
      <c r="G16" s="79">
        <v>18.287177959999998</v>
      </c>
      <c r="H16" s="79">
        <v>20.962228990000003</v>
      </c>
    </row>
    <row r="17" spans="1:8">
      <c r="A17" s="81"/>
      <c r="B17" s="82"/>
      <c r="C17" s="82"/>
      <c r="D17" s="82"/>
      <c r="E17" s="82"/>
      <c r="F17" s="82"/>
      <c r="G17" s="82"/>
      <c r="H17" s="82"/>
    </row>
    <row r="18" spans="1:8">
      <c r="A18" s="75" t="s">
        <v>184</v>
      </c>
      <c r="B18" s="76">
        <f t="shared" ref="B18:H18" si="6">SUM(B19:B21)</f>
        <v>1463.8589942100002</v>
      </c>
      <c r="C18" s="76">
        <f t="shared" ref="C18:D18" si="7">SUM(C19:C21)</f>
        <v>1434.70390023</v>
      </c>
      <c r="D18" s="76">
        <f t="shared" si="7"/>
        <v>1436.0714234600002</v>
      </c>
      <c r="E18" s="76">
        <f t="shared" ref="E18:F18" si="8">SUM(E19:E21)</f>
        <v>1385.6833661999995</v>
      </c>
      <c r="F18" s="76">
        <f t="shared" si="8"/>
        <v>1356.6823138</v>
      </c>
      <c r="G18" s="84">
        <f t="shared" si="6"/>
        <v>1314.5309088100003</v>
      </c>
      <c r="H18" s="84">
        <f t="shared" si="6"/>
        <v>1262.4228678099998</v>
      </c>
    </row>
    <row r="19" spans="1:8">
      <c r="A19" s="78" t="s">
        <v>177</v>
      </c>
      <c r="B19" s="79">
        <v>1383.2292545400001</v>
      </c>
      <c r="C19" s="79">
        <v>1373.9864346500001</v>
      </c>
      <c r="D19" s="79">
        <v>1378.4993798800001</v>
      </c>
      <c r="E19" s="79">
        <v>1332.1558017599996</v>
      </c>
      <c r="F19" s="79">
        <v>1307.0439375799999</v>
      </c>
      <c r="G19" s="79">
        <v>1274.6883818500003</v>
      </c>
      <c r="H19" s="79">
        <v>1220.3392940899998</v>
      </c>
    </row>
    <row r="20" spans="1:8">
      <c r="A20" s="78" t="s">
        <v>181</v>
      </c>
      <c r="B20" s="79">
        <v>14.070013510000001</v>
      </c>
      <c r="C20" s="79">
        <v>7.5321897800000004</v>
      </c>
      <c r="D20" s="79">
        <v>2.1077777199999996</v>
      </c>
      <c r="E20" s="79">
        <v>10.192965390000001</v>
      </c>
      <c r="F20" s="79">
        <v>0.70373400000000008</v>
      </c>
      <c r="G20" s="79">
        <v>1.7122450100000002</v>
      </c>
      <c r="H20" s="79">
        <v>0</v>
      </c>
    </row>
    <row r="21" spans="1:8">
      <c r="A21" s="78" t="s">
        <v>182</v>
      </c>
      <c r="B21" s="79">
        <v>66.559726159999997</v>
      </c>
      <c r="C21" s="79">
        <v>53.185275799999999</v>
      </c>
      <c r="D21" s="79">
        <v>55.464265859999998</v>
      </c>
      <c r="E21" s="79">
        <v>43.334599049999994</v>
      </c>
      <c r="F21" s="79">
        <v>48.934642220000001</v>
      </c>
      <c r="G21" s="79">
        <v>38.130281950000004</v>
      </c>
      <c r="H21" s="79">
        <v>42.083573719999997</v>
      </c>
    </row>
    <row r="22" spans="1:8">
      <c r="A22" s="81"/>
      <c r="B22" s="82"/>
      <c r="C22" s="82"/>
      <c r="D22" s="82"/>
      <c r="E22" s="82"/>
      <c r="F22" s="82"/>
      <c r="G22" s="82"/>
      <c r="H22" s="82"/>
    </row>
    <row r="23" spans="1:8">
      <c r="A23" s="75" t="s">
        <v>185</v>
      </c>
      <c r="B23" s="77">
        <f t="shared" ref="B23:H23" si="9">B2+B10+B18</f>
        <v>14620.152067234661</v>
      </c>
      <c r="C23" s="77">
        <f t="shared" ref="C23:D23" si="10">C2+C10+C18</f>
        <v>14168.174988287743</v>
      </c>
      <c r="D23" s="77">
        <f t="shared" si="10"/>
        <v>12722.209198674662</v>
      </c>
      <c r="E23" s="77">
        <f t="shared" ref="E23:F23" si="11">E2+E10+E18</f>
        <v>11449.418981077531</v>
      </c>
      <c r="F23" s="77">
        <f t="shared" si="11"/>
        <v>11439.540467833491</v>
      </c>
      <c r="G23" s="84">
        <f t="shared" si="9"/>
        <v>10871.280842560001</v>
      </c>
      <c r="H23" s="104">
        <f t="shared" si="9"/>
        <v>9563.0108840899993</v>
      </c>
    </row>
    <row r="24" spans="1:8">
      <c r="A24" s="81"/>
      <c r="B24" s="82"/>
      <c r="C24" s="82"/>
      <c r="D24" s="82"/>
      <c r="E24" s="82"/>
      <c r="F24" s="82"/>
      <c r="G24" s="82"/>
      <c r="H24" s="82"/>
    </row>
    <row r="25" spans="1:8">
      <c r="A25" s="75" t="s">
        <v>186</v>
      </c>
      <c r="B25" s="76">
        <f t="shared" ref="B25:H25" si="12">(SUM(B26:B30))</f>
        <v>-848.86133687000017</v>
      </c>
      <c r="C25" s="76">
        <f t="shared" si="12"/>
        <v>-629.06723942999997</v>
      </c>
      <c r="D25" s="76">
        <f t="shared" si="12"/>
        <v>-755.12444258999994</v>
      </c>
      <c r="E25" s="76">
        <f t="shared" si="12"/>
        <v>-656.58813655999995</v>
      </c>
      <c r="F25" s="76">
        <f t="shared" si="12"/>
        <v>-832.67850813000018</v>
      </c>
      <c r="G25" s="104">
        <f t="shared" si="12"/>
        <v>-812.85745588999998</v>
      </c>
      <c r="H25" s="84">
        <f t="shared" si="12"/>
        <v>-409.36656489999996</v>
      </c>
    </row>
    <row r="26" spans="1:8">
      <c r="A26" s="78" t="s">
        <v>177</v>
      </c>
      <c r="B26" s="79">
        <v>-181.62613869</v>
      </c>
      <c r="C26" s="79">
        <v>-112.22575093</v>
      </c>
      <c r="D26" s="79">
        <v>-72.926996329999994</v>
      </c>
      <c r="E26" s="79">
        <v>-77.054571270000039</v>
      </c>
      <c r="F26" s="79">
        <v>-147.30807335</v>
      </c>
      <c r="G26" s="80">
        <v>-168.59023383999997</v>
      </c>
      <c r="H26" s="79">
        <v>-70.492919139999998</v>
      </c>
    </row>
    <row r="27" spans="1:8">
      <c r="A27" s="78" t="s">
        <v>179</v>
      </c>
      <c r="B27" s="79">
        <v>-49.587137999999996</v>
      </c>
      <c r="C27" s="79">
        <v>-49.587137999999996</v>
      </c>
      <c r="D27" s="79">
        <v>-49.587137999999996</v>
      </c>
      <c r="E27" s="79">
        <v>-49.542138000000001</v>
      </c>
      <c r="F27" s="79">
        <v>-49.602138000000004</v>
      </c>
      <c r="G27" s="80">
        <v>-49.617137999999997</v>
      </c>
      <c r="H27" s="79">
        <v>-49.587137999999996</v>
      </c>
    </row>
    <row r="28" spans="1:8">
      <c r="A28" s="78" t="s">
        <v>180</v>
      </c>
      <c r="B28" s="79">
        <v>-517.11115705000009</v>
      </c>
      <c r="C28" s="79">
        <v>-348.99937333999992</v>
      </c>
      <c r="D28" s="79">
        <v>-536.33643149</v>
      </c>
      <c r="E28" s="79">
        <v>-428.74534957999992</v>
      </c>
      <c r="F28" s="79">
        <v>-533.7506777000001</v>
      </c>
      <c r="G28" s="80">
        <v>-492.98858146999999</v>
      </c>
      <c r="H28" s="79">
        <v>-193.48377522000001</v>
      </c>
    </row>
    <row r="29" spans="1:8">
      <c r="A29" s="78" t="s">
        <v>181</v>
      </c>
      <c r="B29" s="82">
        <v>0</v>
      </c>
      <c r="C29" s="82">
        <v>0</v>
      </c>
      <c r="D29" s="82">
        <v>0</v>
      </c>
      <c r="E29" s="82">
        <v>0</v>
      </c>
      <c r="F29" s="82">
        <v>0</v>
      </c>
      <c r="G29" s="83">
        <v>0</v>
      </c>
      <c r="H29" s="82">
        <v>0</v>
      </c>
    </row>
    <row r="30" spans="1:8">
      <c r="A30" s="78" t="s">
        <v>182</v>
      </c>
      <c r="B30" s="79">
        <v>-100.53690313000003</v>
      </c>
      <c r="C30" s="79">
        <v>-118.25497716000002</v>
      </c>
      <c r="D30" s="79">
        <v>-96.273876769999987</v>
      </c>
      <c r="E30" s="79">
        <v>-101.24607770999999</v>
      </c>
      <c r="F30" s="79">
        <v>-102.01761908000005</v>
      </c>
      <c r="G30" s="80">
        <v>-101.66150258</v>
      </c>
      <c r="H30" s="79">
        <v>-95.802732539999994</v>
      </c>
    </row>
    <row r="31" spans="1:8">
      <c r="A31" s="81"/>
      <c r="B31" s="82"/>
      <c r="C31" s="82"/>
      <c r="D31" s="82"/>
      <c r="E31" s="82"/>
      <c r="F31" s="82"/>
      <c r="G31" s="82"/>
      <c r="H31" s="82"/>
    </row>
    <row r="32" spans="1:8">
      <c r="A32" s="75" t="s">
        <v>187</v>
      </c>
      <c r="B32" s="77">
        <f t="shared" ref="B32:H32" si="13">(B23+B25)</f>
        <v>13771.290730364661</v>
      </c>
      <c r="C32" s="77">
        <f t="shared" si="13"/>
        <v>13539.107748857743</v>
      </c>
      <c r="D32" s="77">
        <f t="shared" si="13"/>
        <v>11967.084756084661</v>
      </c>
      <c r="E32" s="77">
        <f t="shared" si="13"/>
        <v>10792.830844517532</v>
      </c>
      <c r="F32" s="77">
        <f t="shared" si="13"/>
        <v>10606.86195970349</v>
      </c>
      <c r="G32" s="104">
        <f t="shared" si="13"/>
        <v>10058.423386670001</v>
      </c>
      <c r="H32" s="104">
        <f t="shared" si="13"/>
        <v>9153.6443191899998</v>
      </c>
    </row>
    <row r="33" spans="1:8">
      <c r="A33" s="75"/>
      <c r="B33" s="76"/>
      <c r="C33" s="76"/>
      <c r="D33" s="76"/>
      <c r="E33" s="76"/>
      <c r="F33" s="76"/>
      <c r="G33" s="84"/>
      <c r="H33" s="84"/>
    </row>
    <row r="34" spans="1:8">
      <c r="A34" s="75" t="s">
        <v>188</v>
      </c>
      <c r="B34" s="76">
        <f>SUM(B35:B40)</f>
        <v>4141.7116204102349</v>
      </c>
      <c r="C34" s="76">
        <f>SUM(C35:C40)</f>
        <v>2967.8811598018779</v>
      </c>
      <c r="D34" s="76">
        <f>SUM(D35:D40)</f>
        <v>3336.4674619510611</v>
      </c>
      <c r="E34" s="76">
        <f>SUM(E35:E40)</f>
        <v>-457.35987206098076</v>
      </c>
      <c r="F34" s="76">
        <f>SUM(F35:F40)</f>
        <v>198.15986716751144</v>
      </c>
      <c r="G34" s="84">
        <f t="shared" ref="G34:H34" si="14">SUM(G35:G40)</f>
        <v>3204.7739193699999</v>
      </c>
      <c r="H34" s="84">
        <f t="shared" si="14"/>
        <v>-1563.2435698800005</v>
      </c>
    </row>
    <row r="35" spans="1:8">
      <c r="A35" s="78" t="s">
        <v>177</v>
      </c>
      <c r="B35" s="82">
        <v>51.446801030235882</v>
      </c>
      <c r="C35" s="82">
        <v>-0.56092041812221705</v>
      </c>
      <c r="D35" s="82">
        <v>53.841451321061264</v>
      </c>
      <c r="E35" s="82">
        <v>12.099621289018929</v>
      </c>
      <c r="F35" s="82">
        <v>39.171342157511624</v>
      </c>
      <c r="G35" s="82">
        <v>36.459333080000007</v>
      </c>
      <c r="H35" s="82">
        <v>43.63609185</v>
      </c>
    </row>
    <row r="36" spans="1:8">
      <c r="A36" s="78" t="s">
        <v>178</v>
      </c>
      <c r="B36" s="82">
        <v>3.7655151899999977</v>
      </c>
      <c r="C36" s="82">
        <v>67.84284925</v>
      </c>
      <c r="D36" s="82">
        <v>8.1510267599999988</v>
      </c>
      <c r="E36" s="82">
        <v>11.703470120000004</v>
      </c>
      <c r="F36" s="82">
        <v>5.3571471900000009</v>
      </c>
      <c r="G36" s="82">
        <v>35.37674578</v>
      </c>
      <c r="H36" s="82">
        <v>1.7831378900000001</v>
      </c>
    </row>
    <row r="37" spans="1:8">
      <c r="A37" s="78" t="s">
        <v>179</v>
      </c>
      <c r="B37" s="82">
        <v>0</v>
      </c>
      <c r="C37" s="82">
        <v>0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</row>
    <row r="38" spans="1:8">
      <c r="A38" s="78" t="s">
        <v>180</v>
      </c>
      <c r="B38" s="82">
        <v>33.926476359999995</v>
      </c>
      <c r="C38" s="82">
        <v>25.315320129999996</v>
      </c>
      <c r="D38" s="82">
        <v>17.671636729999999</v>
      </c>
      <c r="E38" s="82">
        <v>26.88470689</v>
      </c>
      <c r="F38" s="82">
        <v>14.447883129999997</v>
      </c>
      <c r="G38" s="82">
        <v>12.402354110000001</v>
      </c>
      <c r="H38" s="82">
        <v>11.489945179999999</v>
      </c>
    </row>
    <row r="39" spans="1:8">
      <c r="A39" s="78" t="s">
        <v>181</v>
      </c>
      <c r="B39" s="82">
        <v>4049.6737083999992</v>
      </c>
      <c r="C39" s="82">
        <v>2872.5149108400005</v>
      </c>
      <c r="D39" s="82">
        <v>3254.9410671400001</v>
      </c>
      <c r="E39" s="82">
        <v>-509.75184989999968</v>
      </c>
      <c r="F39" s="82">
        <v>134.62197201999984</v>
      </c>
      <c r="G39" s="82">
        <v>3118.0360845</v>
      </c>
      <c r="H39" s="82">
        <v>-1621.9529990300005</v>
      </c>
    </row>
    <row r="40" spans="1:8">
      <c r="A40" s="78" t="s">
        <v>182</v>
      </c>
      <c r="B40" s="82">
        <v>2.8991194299999998</v>
      </c>
      <c r="C40" s="82">
        <v>2.7690000000000001</v>
      </c>
      <c r="D40" s="82">
        <v>1.8622800000000002</v>
      </c>
      <c r="E40" s="82">
        <v>1.7041795400000002</v>
      </c>
      <c r="F40" s="82">
        <v>4.5615226700000004</v>
      </c>
      <c r="G40" s="82">
        <v>2.4994018999999996</v>
      </c>
      <c r="H40" s="82">
        <v>1.8002542299999997</v>
      </c>
    </row>
    <row r="41" spans="1:8">
      <c r="A41" s="78"/>
      <c r="B41" s="82"/>
      <c r="C41" s="82"/>
      <c r="D41" s="82"/>
      <c r="E41" s="82"/>
      <c r="F41" s="82"/>
      <c r="G41" s="82"/>
      <c r="H41" s="82"/>
    </row>
    <row r="42" spans="1:8">
      <c r="A42" s="75" t="s">
        <v>189</v>
      </c>
      <c r="B42" s="84">
        <f t="shared" ref="B42:H42" si="15">B32+B34</f>
        <v>17913.002350774896</v>
      </c>
      <c r="C42" s="84">
        <f t="shared" ref="C42:D42" si="16">C32+C34</f>
        <v>16506.988908659619</v>
      </c>
      <c r="D42" s="84">
        <f t="shared" si="16"/>
        <v>15303.552218035722</v>
      </c>
      <c r="E42" s="84">
        <f t="shared" ref="E42:F42" si="17">E32+E34</f>
        <v>10335.470972456551</v>
      </c>
      <c r="F42" s="84">
        <f t="shared" si="17"/>
        <v>10805.021826871001</v>
      </c>
      <c r="G42" s="84">
        <f t="shared" si="15"/>
        <v>13263.197306040001</v>
      </c>
      <c r="H42" s="84">
        <f t="shared" si="15"/>
        <v>7590.4007493099998</v>
      </c>
    </row>
    <row r="43" spans="1:8">
      <c r="A43" s="78" t="s">
        <v>177</v>
      </c>
      <c r="B43" s="82">
        <f t="shared" ref="B43:H43" si="18">B35+B26+B19+B11+B3</f>
        <v>4901.3719520900004</v>
      </c>
      <c r="C43" s="82">
        <f t="shared" ref="C43:D43" si="19">C35+C26+C19+C11+C3</f>
        <v>4487.9958650600001</v>
      </c>
      <c r="D43" s="82">
        <f t="shared" si="19"/>
        <v>3995.0495782600005</v>
      </c>
      <c r="E43" s="82">
        <f t="shared" ref="E43:F43" si="20">E35+E26+E19+E11+E3</f>
        <v>3532.4147097399991</v>
      </c>
      <c r="F43" s="82">
        <f t="shared" si="20"/>
        <v>3378.3464344499998</v>
      </c>
      <c r="G43" s="82">
        <f t="shared" si="18"/>
        <v>2818.5591842100002</v>
      </c>
      <c r="H43" s="82">
        <f t="shared" si="18"/>
        <v>2553.5244711400001</v>
      </c>
    </row>
    <row r="44" spans="1:8">
      <c r="A44" s="78" t="s">
        <v>178</v>
      </c>
      <c r="B44" s="82">
        <f t="shared" ref="B44:H44" si="21">B4+B12+B36</f>
        <v>3.7655151899999977</v>
      </c>
      <c r="C44" s="82">
        <f t="shared" ref="C44:D44" si="22">C4+C12+C36</f>
        <v>67.83709915</v>
      </c>
      <c r="D44" s="82">
        <f t="shared" si="22"/>
        <v>8.156776859999999</v>
      </c>
      <c r="E44" s="82">
        <f t="shared" ref="E44:F44" si="23">E4+E12+E36</f>
        <v>45.63306613000001</v>
      </c>
      <c r="F44" s="82">
        <f t="shared" si="23"/>
        <v>5.3607641900000012</v>
      </c>
      <c r="G44" s="82">
        <f t="shared" si="21"/>
        <v>35.37674578</v>
      </c>
      <c r="H44" s="82">
        <f t="shared" si="21"/>
        <v>1.7866024900000002</v>
      </c>
    </row>
    <row r="45" spans="1:8">
      <c r="A45" s="78" t="s">
        <v>179</v>
      </c>
      <c r="B45" s="82">
        <f t="shared" ref="B45:C45" si="24">B37+B27+B13+B5</f>
        <v>7.1250000000006253E-2</v>
      </c>
      <c r="C45" s="82">
        <f t="shared" si="24"/>
        <v>2.1712500000000077</v>
      </c>
      <c r="D45" s="82">
        <f t="shared" ref="D45" si="25">D37+D27+D13+D5</f>
        <v>2.9312500000000057</v>
      </c>
      <c r="E45" s="82">
        <f t="shared" ref="E45:F45" si="26">E37+E27+E13+E5</f>
        <v>7.1249999999999147E-2</v>
      </c>
      <c r="F45" s="82">
        <f t="shared" si="26"/>
        <v>0.22124999999999773</v>
      </c>
      <c r="G45" s="82">
        <f t="shared" ref="G45:H46" si="27">G37+G27+G13+G5</f>
        <v>7.1249999999999147E-2</v>
      </c>
      <c r="H45" s="82">
        <f t="shared" si="27"/>
        <v>2.2712500000000091</v>
      </c>
    </row>
    <row r="46" spans="1:8">
      <c r="A46" s="78" t="s">
        <v>180</v>
      </c>
      <c r="B46" s="82">
        <f t="shared" ref="B46:C46" si="28">B38+B28+B14+B6</f>
        <v>8621.9525652213742</v>
      </c>
      <c r="C46" s="82">
        <f t="shared" si="28"/>
        <v>8795.9199372141302</v>
      </c>
      <c r="D46" s="82">
        <f t="shared" ref="D46" si="29">D38+D28+D14+D6</f>
        <v>7461.8893831345413</v>
      </c>
      <c r="E46" s="82">
        <f t="shared" ref="E46:F46" si="30">E38+E28+E14+E6</f>
        <v>6875.3748708091807</v>
      </c>
      <c r="F46" s="82">
        <f t="shared" si="30"/>
        <v>6976.8757230855445</v>
      </c>
      <c r="G46" s="82">
        <f t="shared" si="27"/>
        <v>7050.6445926100005</v>
      </c>
      <c r="H46" s="82">
        <f t="shared" si="27"/>
        <v>6431.2969447099995</v>
      </c>
    </row>
    <row r="47" spans="1:8">
      <c r="A47" s="78" t="s">
        <v>181</v>
      </c>
      <c r="B47" s="82">
        <f t="shared" ref="B47:C47" si="31">B39+B29+B20+B15+B7</f>
        <v>4132.8051178400001</v>
      </c>
      <c r="C47" s="82">
        <f t="shared" si="31"/>
        <v>2936.8418248000007</v>
      </c>
      <c r="D47" s="82">
        <f t="shared" ref="D47" si="32">D39+D29+D20+D15+D7</f>
        <v>3344.4386805199997</v>
      </c>
      <c r="E47" s="82">
        <f t="shared" ref="E47:F47" si="33">E39+E29+E20+E15+E7</f>
        <v>-399.15202871999969</v>
      </c>
      <c r="F47" s="82">
        <f t="shared" si="33"/>
        <v>197.02856143999981</v>
      </c>
      <c r="G47" s="82">
        <f t="shared" ref="G47:H48" si="34">G39+G29+G20+G15+G7</f>
        <v>3183.7379877100002</v>
      </c>
      <c r="H47" s="82">
        <f t="shared" si="34"/>
        <v>-1571.1172797200006</v>
      </c>
    </row>
    <row r="48" spans="1:8">
      <c r="A48" s="78" t="s">
        <v>182</v>
      </c>
      <c r="B48" s="82">
        <f t="shared" ref="B48:C48" si="35">B40+B30+B21+B16+B8</f>
        <v>253.035950433523</v>
      </c>
      <c r="C48" s="82">
        <f t="shared" si="35"/>
        <v>216.22293243549001</v>
      </c>
      <c r="D48" s="82">
        <f t="shared" ref="D48" si="36">D40+D30+D21+D16+D8</f>
        <v>491.08654926118197</v>
      </c>
      <c r="E48" s="82">
        <f t="shared" ref="E48:F48" si="37">E40+E30+E21+E16+E8</f>
        <v>281.12910449736995</v>
      </c>
      <c r="F48" s="82">
        <f t="shared" si="37"/>
        <v>247.18909370545936</v>
      </c>
      <c r="G48" s="82">
        <f t="shared" si="34"/>
        <v>174.80754573000002</v>
      </c>
      <c r="H48" s="82">
        <f t="shared" si="34"/>
        <v>172.63876069</v>
      </c>
    </row>
    <row r="49" spans="1:8">
      <c r="A49" s="78"/>
      <c r="B49" s="76"/>
      <c r="C49" s="76"/>
      <c r="D49" s="76"/>
      <c r="E49" s="76"/>
      <c r="F49" s="76"/>
      <c r="G49" s="84"/>
      <c r="H49" s="84"/>
    </row>
    <row r="50" spans="1:8">
      <c r="A50" s="75" t="s">
        <v>190</v>
      </c>
      <c r="B50" s="76">
        <f>B51</f>
        <v>2782.4154663012691</v>
      </c>
      <c r="C50" s="76">
        <f>C51</f>
        <v>2797.0303765316107</v>
      </c>
      <c r="D50" s="76">
        <f>D51</f>
        <v>2172.8528482894858</v>
      </c>
      <c r="E50" s="76">
        <f>E51</f>
        <v>2032.5707344764137</v>
      </c>
      <c r="F50" s="76">
        <f>F51</f>
        <v>2213.5170456498045</v>
      </c>
      <c r="G50" s="84">
        <f t="shared" ref="G50:H50" si="38">G51</f>
        <v>2140.6206188900001</v>
      </c>
      <c r="H50" s="84">
        <f t="shared" si="38"/>
        <v>2222.7785264700005</v>
      </c>
    </row>
    <row r="51" spans="1:8">
      <c r="A51" s="81" t="s">
        <v>191</v>
      </c>
      <c r="B51" s="82">
        <v>2782.4154663012691</v>
      </c>
      <c r="C51" s="82">
        <v>2797.0303765316107</v>
      </c>
      <c r="D51" s="82">
        <v>2172.8528482894858</v>
      </c>
      <c r="E51" s="82">
        <v>2032.5707344764137</v>
      </c>
      <c r="F51" s="82">
        <v>2213.5170456498045</v>
      </c>
      <c r="G51" s="82">
        <v>2140.6206188900001</v>
      </c>
      <c r="H51" s="82">
        <v>2222.7785264700005</v>
      </c>
    </row>
    <row r="52" spans="1:8">
      <c r="A52" s="78"/>
      <c r="B52" s="82"/>
      <c r="C52" s="82"/>
      <c r="D52" s="82"/>
      <c r="E52" s="82"/>
      <c r="F52" s="82"/>
      <c r="G52" s="82"/>
      <c r="H52" s="82"/>
    </row>
    <row r="53" spans="1:8">
      <c r="A53" s="75" t="s">
        <v>192</v>
      </c>
      <c r="B53" s="85">
        <f>B54</f>
        <v>2991.730441342178</v>
      </c>
      <c r="C53" s="85">
        <f>C54</f>
        <v>3054.3823569756478</v>
      </c>
      <c r="D53" s="85">
        <f>D54</f>
        <v>3120.7912574041038</v>
      </c>
      <c r="E53" s="85">
        <f>E54</f>
        <v>2680.2973846607897</v>
      </c>
      <c r="F53" s="85">
        <f>F54</f>
        <v>2554.9819078142546</v>
      </c>
      <c r="G53" s="85">
        <f t="shared" ref="G53:H53" si="39">G54</f>
        <v>2353.6590010000004</v>
      </c>
      <c r="H53" s="85">
        <f t="shared" si="39"/>
        <v>2299.6079441799998</v>
      </c>
    </row>
    <row r="54" spans="1:8">
      <c r="A54" s="81" t="s">
        <v>193</v>
      </c>
      <c r="B54" s="82">
        <v>2991.730441342178</v>
      </c>
      <c r="C54" s="82">
        <v>3054.3823569756478</v>
      </c>
      <c r="D54" s="82">
        <v>3120.7912574041038</v>
      </c>
      <c r="E54" s="82">
        <v>2680.2973846607897</v>
      </c>
      <c r="F54" s="82">
        <v>2554.9819078142546</v>
      </c>
      <c r="G54" s="82">
        <v>2353.6590010000004</v>
      </c>
      <c r="H54" s="82">
        <v>2299.6079441799998</v>
      </c>
    </row>
    <row r="55" spans="1:8">
      <c r="A55" s="78"/>
      <c r="B55" s="82"/>
      <c r="C55" s="82"/>
      <c r="D55" s="82"/>
      <c r="E55" s="82"/>
      <c r="F55" s="82"/>
      <c r="G55" s="82"/>
      <c r="H55" s="82"/>
    </row>
    <row r="56" spans="1:8">
      <c r="A56" s="75" t="s">
        <v>194</v>
      </c>
      <c r="B56" s="85">
        <f>B57</f>
        <v>2495.3756124210481</v>
      </c>
      <c r="C56" s="85">
        <f>C57</f>
        <v>2276.3767313168732</v>
      </c>
      <c r="D56" s="85">
        <f>D57</f>
        <v>2056.6153941308357</v>
      </c>
      <c r="E56" s="85">
        <f>E57</f>
        <v>1772.7154314234933</v>
      </c>
      <c r="F56" s="85">
        <f>F57</f>
        <v>1562.454237879138</v>
      </c>
      <c r="G56" s="85">
        <f t="shared" ref="G56:H56" si="40">G57</f>
        <v>1200.4117953284915</v>
      </c>
      <c r="H56" s="85">
        <f t="shared" si="40"/>
        <v>1034.1061460955984</v>
      </c>
    </row>
    <row r="57" spans="1:8">
      <c r="A57" s="81" t="s">
        <v>195</v>
      </c>
      <c r="B57" s="82">
        <v>2495.3756124210481</v>
      </c>
      <c r="C57" s="82">
        <v>2276.3767313168732</v>
      </c>
      <c r="D57" s="82">
        <v>2056.6153941308357</v>
      </c>
      <c r="E57" s="82">
        <v>1772.7154314234933</v>
      </c>
      <c r="F57" s="82">
        <v>1562.454237879138</v>
      </c>
      <c r="G57" s="82">
        <v>1200.4117953284915</v>
      </c>
      <c r="H57" s="82">
        <v>1034.1061460955984</v>
      </c>
    </row>
    <row r="58" spans="1:8">
      <c r="A58" s="78"/>
      <c r="B58" s="82"/>
      <c r="C58" s="82"/>
      <c r="D58" s="82"/>
      <c r="E58" s="82"/>
      <c r="F58" s="82"/>
      <c r="G58" s="82"/>
      <c r="H58" s="82"/>
    </row>
    <row r="59" spans="1:8">
      <c r="A59" s="75" t="s">
        <v>196</v>
      </c>
      <c r="B59" s="85">
        <f t="shared" ref="B59:H59" si="41">B60+B61+B62</f>
        <v>1343.7501319726778</v>
      </c>
      <c r="C59" s="85">
        <f t="shared" ref="C59:D59" si="42">C60+C61+C62</f>
        <v>1571.105350425184</v>
      </c>
      <c r="D59" s="85">
        <f t="shared" si="42"/>
        <v>1374.8464170126081</v>
      </c>
      <c r="E59" s="85">
        <f t="shared" ref="E59:F59" si="43">E60+E61+E62</f>
        <v>1158.823643535502</v>
      </c>
      <c r="F59" s="85">
        <f t="shared" si="43"/>
        <v>1181.0271385931485</v>
      </c>
      <c r="G59" s="85">
        <f t="shared" si="41"/>
        <v>1269.8144196496667</v>
      </c>
      <c r="H59" s="85">
        <f t="shared" si="41"/>
        <v>1091.9508936299997</v>
      </c>
    </row>
    <row r="60" spans="1:8">
      <c r="A60" s="86" t="s">
        <v>197</v>
      </c>
      <c r="B60" s="82">
        <v>26.95610880000002</v>
      </c>
      <c r="C60" s="82">
        <v>106.24621198</v>
      </c>
      <c r="D60" s="82">
        <v>233.45659005000002</v>
      </c>
      <c r="E60" s="82">
        <v>53.427281620000016</v>
      </c>
      <c r="F60" s="82">
        <v>100.13521542000001</v>
      </c>
      <c r="G60" s="82">
        <v>188.86422587999999</v>
      </c>
      <c r="H60" s="82">
        <v>85.47033073999998</v>
      </c>
    </row>
    <row r="61" spans="1:8">
      <c r="A61" s="86" t="s">
        <v>198</v>
      </c>
      <c r="B61" s="82">
        <v>236.06521270456901</v>
      </c>
      <c r="C61" s="82">
        <v>168.43207357788</v>
      </c>
      <c r="D61" s="82">
        <v>166.64098345393597</v>
      </c>
      <c r="E61" s="82">
        <v>123.75701859986403</v>
      </c>
      <c r="F61" s="82">
        <v>163.25279364166713</v>
      </c>
      <c r="G61" s="82">
        <v>151.88915601300002</v>
      </c>
      <c r="H61" s="82">
        <v>129.97293184999998</v>
      </c>
    </row>
    <row r="62" spans="1:8">
      <c r="A62" s="81" t="s">
        <v>199</v>
      </c>
      <c r="B62" s="82">
        <v>1080.7288104681088</v>
      </c>
      <c r="C62" s="82">
        <v>1296.4270648673041</v>
      </c>
      <c r="D62" s="82">
        <v>974.74884350867217</v>
      </c>
      <c r="E62" s="82">
        <v>981.63934331563792</v>
      </c>
      <c r="F62" s="82">
        <v>917.63912953148133</v>
      </c>
      <c r="G62" s="82">
        <v>929.06103775666668</v>
      </c>
      <c r="H62" s="82">
        <v>876.50763103999964</v>
      </c>
    </row>
    <row r="63" spans="1:8">
      <c r="A63" s="87"/>
      <c r="B63" s="88"/>
      <c r="C63" s="88"/>
      <c r="D63" s="88"/>
      <c r="E63" s="88"/>
      <c r="F63" s="88"/>
      <c r="G63" s="88"/>
      <c r="H63" s="88"/>
    </row>
    <row r="64" spans="1:8">
      <c r="A64" s="75" t="s">
        <v>200</v>
      </c>
      <c r="B64" s="85">
        <f>SUM(B65:B70)</f>
        <v>9613.2716520371723</v>
      </c>
      <c r="C64" s="85">
        <f>SUM(C65:C70)</f>
        <v>9698.8948152493158</v>
      </c>
      <c r="D64" s="85">
        <f>SUM(D65:D70)</f>
        <v>8725.1059168370339</v>
      </c>
      <c r="E64" s="85">
        <f>SUM(E65:E70)</f>
        <v>7644.4071940961985</v>
      </c>
      <c r="F64" s="85">
        <f>SUM(F65:F70)</f>
        <v>7511.9803299363457</v>
      </c>
      <c r="G64" s="85">
        <f t="shared" ref="G64:H64" si="44">SUM(G65:G70)</f>
        <v>6964.5058348681578</v>
      </c>
      <c r="H64" s="85">
        <f t="shared" si="44"/>
        <v>6648.4435103755995</v>
      </c>
    </row>
    <row r="65" spans="1:8">
      <c r="A65" s="81" t="s">
        <v>195</v>
      </c>
      <c r="B65" s="82">
        <f>B56</f>
        <v>2495.3756124210481</v>
      </c>
      <c r="C65" s="82">
        <f>C56</f>
        <v>2276.3767313168732</v>
      </c>
      <c r="D65" s="82">
        <f>D56</f>
        <v>2056.6153941308357</v>
      </c>
      <c r="E65" s="82">
        <f>E56</f>
        <v>1772.7154314234933</v>
      </c>
      <c r="F65" s="82">
        <f>F56</f>
        <v>1562.454237879138</v>
      </c>
      <c r="G65" s="82">
        <f t="shared" ref="G65:H65" si="45">G56</f>
        <v>1200.4117953284915</v>
      </c>
      <c r="H65" s="82">
        <f t="shared" si="45"/>
        <v>1034.1061460955984</v>
      </c>
    </row>
    <row r="66" spans="1:8">
      <c r="A66" s="81" t="s">
        <v>191</v>
      </c>
      <c r="B66" s="82">
        <f>B50</f>
        <v>2782.4154663012691</v>
      </c>
      <c r="C66" s="82">
        <f>C50</f>
        <v>2797.0303765316107</v>
      </c>
      <c r="D66" s="82">
        <f>D50</f>
        <v>2172.8528482894858</v>
      </c>
      <c r="E66" s="82">
        <f>E50</f>
        <v>2032.5707344764137</v>
      </c>
      <c r="F66" s="82">
        <f>F50</f>
        <v>2213.5170456498045</v>
      </c>
      <c r="G66" s="82">
        <f t="shared" ref="G66:H66" si="46">G50</f>
        <v>2140.6206188900001</v>
      </c>
      <c r="H66" s="82">
        <f t="shared" si="46"/>
        <v>2222.7785264700005</v>
      </c>
    </row>
    <row r="67" spans="1:8">
      <c r="A67" s="86" t="s">
        <v>197</v>
      </c>
      <c r="B67" s="82">
        <f>B60</f>
        <v>26.95610880000002</v>
      </c>
      <c r="C67" s="82">
        <f>C60</f>
        <v>106.24621198</v>
      </c>
      <c r="D67" s="82">
        <f>D60</f>
        <v>233.45659005000002</v>
      </c>
      <c r="E67" s="82">
        <f>E60</f>
        <v>53.427281620000016</v>
      </c>
      <c r="F67" s="82">
        <f>F60</f>
        <v>100.13521542000001</v>
      </c>
      <c r="G67" s="82">
        <f t="shared" ref="G67:H67" si="47">G60</f>
        <v>188.86422587999999</v>
      </c>
      <c r="H67" s="82">
        <f t="shared" si="47"/>
        <v>85.47033073999998</v>
      </c>
    </row>
    <row r="68" spans="1:8">
      <c r="A68" s="81" t="s">
        <v>193</v>
      </c>
      <c r="B68" s="82">
        <f>B54</f>
        <v>2991.730441342178</v>
      </c>
      <c r="C68" s="82">
        <f>C54</f>
        <v>3054.3823569756478</v>
      </c>
      <c r="D68" s="82">
        <f>D54</f>
        <v>3120.7912574041038</v>
      </c>
      <c r="E68" s="82">
        <f>E54</f>
        <v>2680.2973846607897</v>
      </c>
      <c r="F68" s="82">
        <f>F54</f>
        <v>2554.9819078142546</v>
      </c>
      <c r="G68" s="82">
        <f t="shared" ref="G68:H68" si="48">G54</f>
        <v>2353.6590010000004</v>
      </c>
      <c r="H68" s="82">
        <f t="shared" si="48"/>
        <v>2299.6079441799998</v>
      </c>
    </row>
    <row r="69" spans="1:8">
      <c r="A69" s="86" t="s">
        <v>198</v>
      </c>
      <c r="B69" s="82">
        <f t="shared" ref="B69:F70" si="49">B61</f>
        <v>236.06521270456901</v>
      </c>
      <c r="C69" s="82">
        <f t="shared" si="49"/>
        <v>168.43207357788</v>
      </c>
      <c r="D69" s="82">
        <f t="shared" si="49"/>
        <v>166.64098345393597</v>
      </c>
      <c r="E69" s="82">
        <f t="shared" si="49"/>
        <v>123.75701859986403</v>
      </c>
      <c r="F69" s="82">
        <f t="shared" si="49"/>
        <v>163.25279364166713</v>
      </c>
      <c r="G69" s="82">
        <f t="shared" ref="G69:H70" si="50">G61</f>
        <v>151.88915601300002</v>
      </c>
      <c r="H69" s="82">
        <f t="shared" si="50"/>
        <v>129.97293184999998</v>
      </c>
    </row>
    <row r="70" spans="1:8">
      <c r="A70" s="81" t="s">
        <v>199</v>
      </c>
      <c r="B70" s="82">
        <f t="shared" si="49"/>
        <v>1080.7288104681088</v>
      </c>
      <c r="C70" s="82">
        <f t="shared" si="49"/>
        <v>1296.4270648673041</v>
      </c>
      <c r="D70" s="82">
        <f t="shared" si="49"/>
        <v>974.74884350867217</v>
      </c>
      <c r="E70" s="82">
        <f t="shared" si="49"/>
        <v>981.63934331563792</v>
      </c>
      <c r="F70" s="82">
        <f t="shared" si="49"/>
        <v>917.63912953148133</v>
      </c>
      <c r="G70" s="82">
        <f t="shared" si="50"/>
        <v>929.06103775666668</v>
      </c>
      <c r="H70" s="82">
        <f t="shared" si="50"/>
        <v>876.50763103999964</v>
      </c>
    </row>
    <row r="71" spans="1:8">
      <c r="A71" s="81"/>
      <c r="B71" s="88"/>
      <c r="C71" s="88"/>
      <c r="D71" s="88"/>
      <c r="E71" s="88"/>
      <c r="F71" s="88"/>
      <c r="G71" s="88"/>
      <c r="H71" s="88"/>
    </row>
    <row r="72" spans="1:8">
      <c r="A72" s="75" t="s">
        <v>188</v>
      </c>
      <c r="B72" s="85">
        <f>SUM(B73:B78)</f>
        <v>213.49556980461654</v>
      </c>
      <c r="C72" s="85">
        <f>SUM(C73:C78)</f>
        <v>232.33460100434672</v>
      </c>
      <c r="D72" s="85">
        <f>SUM(D73:D78)</f>
        <v>218.86924410286457</v>
      </c>
      <c r="E72" s="85">
        <f>SUM(E73:E78)</f>
        <v>216.14238208989497</v>
      </c>
      <c r="F72" s="85">
        <f>SUM(F73:F78)</f>
        <v>225.57507155072733</v>
      </c>
      <c r="G72" s="85">
        <f t="shared" ref="G72:H72" si="51">SUM(G73:G78)</f>
        <v>214.01550147484167</v>
      </c>
      <c r="H72" s="85">
        <f t="shared" si="51"/>
        <v>123.55789975440194</v>
      </c>
    </row>
    <row r="73" spans="1:8">
      <c r="A73" s="81" t="s">
        <v>195</v>
      </c>
      <c r="B73" s="82">
        <v>128.52912261461654</v>
      </c>
      <c r="C73" s="82">
        <v>134.92495677434675</v>
      </c>
      <c r="D73" s="82">
        <v>102.24851906286455</v>
      </c>
      <c r="E73" s="82">
        <v>122.97043125763689</v>
      </c>
      <c r="F73" s="82">
        <v>131.94694284072733</v>
      </c>
      <c r="G73" s="82">
        <v>59.0370341615087</v>
      </c>
      <c r="H73" s="82">
        <v>74.62238324440159</v>
      </c>
    </row>
    <row r="74" spans="1:8">
      <c r="A74" s="81" t="s">
        <v>191</v>
      </c>
      <c r="B74" s="82">
        <v>1.9662972599999997</v>
      </c>
      <c r="C74" s="82">
        <v>3.9658087599999994</v>
      </c>
      <c r="D74" s="82">
        <v>1.52280445</v>
      </c>
      <c r="E74" s="82">
        <v>1.0539737600000003</v>
      </c>
      <c r="F74" s="82">
        <v>1.04530021</v>
      </c>
      <c r="G74" s="82">
        <v>0.94626582999990205</v>
      </c>
      <c r="H74" s="82">
        <v>0.52014788000042245</v>
      </c>
    </row>
    <row r="75" spans="1:8">
      <c r="A75" s="86" t="s">
        <v>197</v>
      </c>
      <c r="B75" s="82">
        <v>0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</row>
    <row r="76" spans="1:8">
      <c r="A76" s="81" t="s">
        <v>193</v>
      </c>
      <c r="B76" s="82">
        <v>46.036613870000004</v>
      </c>
      <c r="C76" s="82">
        <v>44.708188200000002</v>
      </c>
      <c r="D76" s="82">
        <v>57.678855969999994</v>
      </c>
      <c r="E76" s="82">
        <v>39.471818549999988</v>
      </c>
      <c r="F76" s="82">
        <v>51.681333650000013</v>
      </c>
      <c r="G76" s="82">
        <v>81.857503089999682</v>
      </c>
      <c r="H76" s="82">
        <v>22.227168339999935</v>
      </c>
    </row>
    <row r="77" spans="1:8">
      <c r="A77" s="86" t="s">
        <v>198</v>
      </c>
      <c r="B77" s="82">
        <v>4.18531692</v>
      </c>
      <c r="C77" s="82">
        <v>4.1740491500000001</v>
      </c>
      <c r="D77" s="82">
        <v>6.8943403700000001</v>
      </c>
      <c r="E77" s="82">
        <v>3.713433119999999</v>
      </c>
      <c r="F77" s="82">
        <v>3.7925562000000013</v>
      </c>
      <c r="G77" s="82">
        <v>3.7614429400000233</v>
      </c>
      <c r="H77" s="82">
        <v>3.6598573800000054</v>
      </c>
    </row>
    <row r="78" spans="1:8">
      <c r="A78" s="81" t="s">
        <v>199</v>
      </c>
      <c r="B78" s="82">
        <v>32.778219139999997</v>
      </c>
      <c r="C78" s="82">
        <v>44.561598119999999</v>
      </c>
      <c r="D78" s="82">
        <v>50.524724250000006</v>
      </c>
      <c r="E78" s="82">
        <v>48.932725402258072</v>
      </c>
      <c r="F78" s="82">
        <v>37.108938649999999</v>
      </c>
      <c r="G78" s="82">
        <v>68.413255453333363</v>
      </c>
      <c r="H78" s="82">
        <v>22.528342909999992</v>
      </c>
    </row>
    <row r="79" spans="1:8">
      <c r="A79" s="87"/>
      <c r="B79" s="82"/>
      <c r="C79" s="82"/>
      <c r="D79" s="82"/>
      <c r="E79" s="82"/>
      <c r="F79" s="82"/>
      <c r="G79" s="82"/>
      <c r="H79" s="82"/>
    </row>
    <row r="80" spans="1:8">
      <c r="A80" s="75" t="s">
        <v>201</v>
      </c>
      <c r="B80" s="85">
        <f>SUM(B81:B86)</f>
        <v>9826.7672218417902</v>
      </c>
      <c r="C80" s="85">
        <f>SUM(C81:C86)</f>
        <v>9931.2294162536637</v>
      </c>
      <c r="D80" s="85">
        <f>SUM(D81:D86)</f>
        <v>8943.9751609398973</v>
      </c>
      <c r="E80" s="85">
        <f>SUM(E81:E86)</f>
        <v>7860.5495761860948</v>
      </c>
      <c r="F80" s="85">
        <f>SUM(F81:F86)</f>
        <v>7737.5554014870731</v>
      </c>
      <c r="G80" s="85">
        <f t="shared" ref="G80:H80" si="52">SUM(G81:G86)</f>
        <v>7178.5213363429993</v>
      </c>
      <c r="H80" s="85">
        <f t="shared" si="52"/>
        <v>6772.0014101300003</v>
      </c>
    </row>
    <row r="81" spans="1:8">
      <c r="A81" s="81" t="s">
        <v>195</v>
      </c>
      <c r="B81" s="82">
        <v>2623.904735035665</v>
      </c>
      <c r="C81" s="82">
        <v>2411.3016880912201</v>
      </c>
      <c r="D81" s="82">
        <v>2158.8639131936998</v>
      </c>
      <c r="E81" s="82">
        <v>1895.6858626811299</v>
      </c>
      <c r="F81" s="82">
        <v>1694.4011807198658</v>
      </c>
      <c r="G81" s="82">
        <v>1259.4488294900002</v>
      </c>
      <c r="H81" s="82">
        <v>1108.72852934</v>
      </c>
    </row>
    <row r="82" spans="1:8">
      <c r="A82" s="81" t="s">
        <v>191</v>
      </c>
      <c r="B82" s="82">
        <v>2784.3817635612695</v>
      </c>
      <c r="C82" s="82">
        <v>2800.9961852916108</v>
      </c>
      <c r="D82" s="82">
        <v>2174.3756527394858</v>
      </c>
      <c r="E82" s="82">
        <v>2033.6247082364139</v>
      </c>
      <c r="F82" s="82">
        <v>2214.5623458598043</v>
      </c>
      <c r="G82" s="82">
        <v>2141.56688472</v>
      </c>
      <c r="H82" s="82">
        <v>2223.298674350001</v>
      </c>
    </row>
    <row r="83" spans="1:8">
      <c r="A83" s="86" t="s">
        <v>197</v>
      </c>
      <c r="B83" s="82">
        <v>26.95610880000002</v>
      </c>
      <c r="C83" s="82">
        <v>106.24621198</v>
      </c>
      <c r="D83" s="82">
        <v>233.45659005000002</v>
      </c>
      <c r="E83" s="82">
        <v>53.427281620000009</v>
      </c>
      <c r="F83" s="82">
        <v>100.13521541999999</v>
      </c>
      <c r="G83" s="82">
        <v>188.86422587999999</v>
      </c>
      <c r="H83" s="82">
        <v>85.47033073999998</v>
      </c>
    </row>
    <row r="84" spans="1:8">
      <c r="A84" s="81" t="s">
        <v>193</v>
      </c>
      <c r="B84" s="82">
        <v>3037.7670552121781</v>
      </c>
      <c r="C84" s="82">
        <v>3099.0905451756475</v>
      </c>
      <c r="D84" s="82">
        <v>3178.4701133741041</v>
      </c>
      <c r="E84" s="82">
        <v>2719.7692032107902</v>
      </c>
      <c r="F84" s="82">
        <v>2606.6632414642545</v>
      </c>
      <c r="G84" s="82">
        <v>2435.5165040900001</v>
      </c>
      <c r="H84" s="82">
        <v>2321.8351125199997</v>
      </c>
    </row>
    <row r="85" spans="1:8">
      <c r="A85" s="86" t="s">
        <v>198</v>
      </c>
      <c r="B85" s="82">
        <v>240.25052962456897</v>
      </c>
      <c r="C85" s="82">
        <v>172.60612272788001</v>
      </c>
      <c r="D85" s="82">
        <v>173.53532382393598</v>
      </c>
      <c r="E85" s="82">
        <v>127.47045171986402</v>
      </c>
      <c r="F85" s="82">
        <v>167.04534984166713</v>
      </c>
      <c r="G85" s="82">
        <v>155.65059895300004</v>
      </c>
      <c r="H85" s="82">
        <v>133.63278922999999</v>
      </c>
    </row>
    <row r="86" spans="1:8">
      <c r="A86" s="81" t="s">
        <v>199</v>
      </c>
      <c r="B86" s="82">
        <v>1113.5070296081092</v>
      </c>
      <c r="C86" s="82">
        <v>1340.9886629873038</v>
      </c>
      <c r="D86" s="82">
        <v>1025.2735677586725</v>
      </c>
      <c r="E86" s="82">
        <v>1030.5720687178959</v>
      </c>
      <c r="F86" s="82">
        <v>954.74806818148159</v>
      </c>
      <c r="G86" s="82">
        <v>997.47429321000004</v>
      </c>
      <c r="H86" s="82">
        <v>899.03597394999963</v>
      </c>
    </row>
    <row r="87" spans="1:8">
      <c r="A87" s="87"/>
      <c r="B87" s="88"/>
      <c r="C87" s="88"/>
      <c r="D87" s="88"/>
      <c r="E87" s="88"/>
      <c r="F87" s="88"/>
      <c r="G87" s="88"/>
      <c r="H87" s="88"/>
    </row>
    <row r="88" spans="1:8" ht="15" thickBot="1">
      <c r="A88" s="89"/>
      <c r="B88" s="90"/>
      <c r="C88" s="90"/>
      <c r="D88" s="90"/>
      <c r="E88" s="90"/>
      <c r="F88" s="90"/>
      <c r="G88" s="90"/>
      <c r="H88" s="90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60"/>
  <sheetViews>
    <sheetView showGridLines="0" workbookViewId="0">
      <selection activeCell="B13" sqref="B13"/>
    </sheetView>
  </sheetViews>
  <sheetFormatPr defaultColWidth="9.1796875" defaultRowHeight="13" outlineLevelRow="3"/>
  <cols>
    <col min="1" max="1" width="9.1796875" style="54"/>
    <col min="2" max="2" width="30.54296875" style="54" customWidth="1"/>
    <col min="3" max="3" width="15.54296875" style="55" customWidth="1"/>
    <col min="4" max="4" width="12" style="55" customWidth="1"/>
    <col min="5" max="5" width="9.453125" style="55" customWidth="1"/>
    <col min="6" max="16384" width="9.1796875" style="54"/>
  </cols>
  <sheetData>
    <row r="2" spans="2:5" s="52" customFormat="1">
      <c r="B2" s="59" t="s">
        <v>202</v>
      </c>
      <c r="C2" s="72">
        <v>45291</v>
      </c>
      <c r="D2" s="72">
        <v>45016</v>
      </c>
      <c r="E2" s="53"/>
    </row>
    <row r="3" spans="2:5">
      <c r="B3" s="61" t="s">
        <v>203</v>
      </c>
      <c r="C3" s="62">
        <v>82.667167652240309</v>
      </c>
      <c r="D3" s="62">
        <v>62.522349934456564</v>
      </c>
    </row>
    <row r="4" spans="2:5">
      <c r="B4" s="61" t="s">
        <v>204</v>
      </c>
      <c r="C4" s="62">
        <v>126.02713337987345</v>
      </c>
      <c r="D4" s="62">
        <v>103.09807162653</v>
      </c>
    </row>
    <row r="5" spans="2:5" hidden="1" outlineLevel="1">
      <c r="B5" s="63" t="s">
        <v>205</v>
      </c>
      <c r="C5" s="62">
        <v>28.037790037289994</v>
      </c>
      <c r="D5" s="62">
        <v>29.18780934279</v>
      </c>
    </row>
    <row r="6" spans="2:5" hidden="1" outlineLevel="1">
      <c r="B6" s="63" t="s">
        <v>206</v>
      </c>
      <c r="C6" s="62">
        <v>97.989343342583453</v>
      </c>
      <c r="D6" s="62">
        <v>73.910262283739996</v>
      </c>
    </row>
    <row r="7" spans="2:5" s="58" customFormat="1" hidden="1" outlineLevel="2">
      <c r="B7" s="64" t="s">
        <v>207</v>
      </c>
      <c r="C7" s="60">
        <v>63.137299689679999</v>
      </c>
      <c r="D7" s="60">
        <v>26.974335214250001</v>
      </c>
      <c r="E7" s="57"/>
    </row>
    <row r="8" spans="2:5" s="58" customFormat="1" hidden="1" outlineLevel="2">
      <c r="B8" s="64" t="s">
        <v>208</v>
      </c>
      <c r="C8" s="60">
        <v>19.639332480500002</v>
      </c>
      <c r="D8" s="60">
        <v>36.556123781259998</v>
      </c>
      <c r="E8" s="57"/>
    </row>
    <row r="9" spans="2:5" s="58" customFormat="1" hidden="1" outlineLevel="2">
      <c r="B9" s="64" t="s">
        <v>209</v>
      </c>
      <c r="C9" s="60">
        <v>15.212711172403452</v>
      </c>
      <c r="D9" s="60">
        <v>10.379803288229994</v>
      </c>
      <c r="E9" s="57"/>
    </row>
    <row r="10" spans="2:5" collapsed="1">
      <c r="B10" s="61" t="s">
        <v>210</v>
      </c>
      <c r="C10" s="62">
        <v>0.35402538061164801</v>
      </c>
      <c r="D10" s="62">
        <v>0.30944826461113129</v>
      </c>
    </row>
    <row r="11" spans="2:5">
      <c r="B11" s="61" t="s">
        <v>211</v>
      </c>
      <c r="C11" s="62">
        <v>2.5575791944607102</v>
      </c>
      <c r="D11" s="62">
        <v>1.4979151845649825</v>
      </c>
    </row>
    <row r="12" spans="2:5">
      <c r="B12" s="65" t="s">
        <v>212</v>
      </c>
      <c r="C12" s="66">
        <v>211.60590560718612</v>
      </c>
      <c r="D12" s="66">
        <v>167.42778501016267</v>
      </c>
      <c r="E12" s="53"/>
    </row>
    <row r="13" spans="2:5">
      <c r="B13" s="61"/>
      <c r="C13" s="66"/>
      <c r="D13" s="66"/>
      <c r="E13" s="53"/>
    </row>
    <row r="14" spans="2:5">
      <c r="B14" s="61" t="s">
        <v>213</v>
      </c>
      <c r="C14" s="62">
        <v>5.7497578482016483</v>
      </c>
      <c r="D14" s="62">
        <v>4.6581547958173219</v>
      </c>
    </row>
    <row r="15" spans="2:5">
      <c r="B15" s="61" t="s">
        <v>214</v>
      </c>
      <c r="C15" s="62">
        <v>63.924807802779981</v>
      </c>
      <c r="D15" s="62">
        <v>47.869572149069988</v>
      </c>
    </row>
    <row r="16" spans="2:5" hidden="1" outlineLevel="1">
      <c r="B16" s="63" t="s">
        <v>215</v>
      </c>
      <c r="C16" s="62">
        <v>2.9567022041300004</v>
      </c>
      <c r="D16" s="62">
        <v>1.5722980862499998</v>
      </c>
    </row>
    <row r="17" spans="2:5" hidden="1" outlineLevel="1">
      <c r="B17" s="63" t="s">
        <v>209</v>
      </c>
      <c r="C17" s="62">
        <v>60.968105598649977</v>
      </c>
      <c r="D17" s="62">
        <v>46.297274062819987</v>
      </c>
    </row>
    <row r="18" spans="2:5" hidden="1" outlineLevel="2">
      <c r="B18" s="67" t="s">
        <v>89</v>
      </c>
      <c r="C18" s="60">
        <v>24.989125971349999</v>
      </c>
      <c r="D18" s="60">
        <v>19.56844811621</v>
      </c>
      <c r="E18" s="57"/>
    </row>
    <row r="19" spans="2:5" hidden="1" outlineLevel="2">
      <c r="B19" s="67" t="s">
        <v>90</v>
      </c>
      <c r="C19" s="60">
        <v>5.9853044801500008</v>
      </c>
      <c r="D19" s="60">
        <v>2.3868411161299998</v>
      </c>
      <c r="E19" s="57"/>
    </row>
    <row r="20" spans="2:5" hidden="1" outlineLevel="2">
      <c r="B20" s="67" t="s">
        <v>65</v>
      </c>
      <c r="C20" s="60">
        <v>2.6245211909499999</v>
      </c>
      <c r="D20" s="60">
        <v>1.5612029409300001</v>
      </c>
      <c r="E20" s="57"/>
    </row>
    <row r="21" spans="2:5" hidden="1" outlineLevel="2">
      <c r="B21" s="67" t="s">
        <v>216</v>
      </c>
      <c r="C21" s="60">
        <v>5.16817234113</v>
      </c>
      <c r="D21" s="60">
        <v>3.7857637937299993</v>
      </c>
      <c r="E21" s="57"/>
    </row>
    <row r="22" spans="2:5" hidden="1" outlineLevel="2">
      <c r="B22" s="67" t="s">
        <v>20</v>
      </c>
      <c r="C22" s="60">
        <v>12.019120959549999</v>
      </c>
      <c r="D22" s="60">
        <v>9.8935546222199999</v>
      </c>
      <c r="E22" s="57"/>
    </row>
    <row r="23" spans="2:5" hidden="1" outlineLevel="2">
      <c r="B23" s="67" t="s">
        <v>217</v>
      </c>
      <c r="C23" s="60">
        <v>2.3055666857900001</v>
      </c>
      <c r="D23" s="60">
        <v>2.5390457950600003</v>
      </c>
      <c r="E23" s="57"/>
    </row>
    <row r="24" spans="2:5" hidden="1" outlineLevel="2">
      <c r="B24" s="67" t="s">
        <v>218</v>
      </c>
      <c r="C24" s="60">
        <v>1.4389356499999999</v>
      </c>
      <c r="D24" s="60">
        <v>1.9645999999999999</v>
      </c>
      <c r="E24" s="57"/>
    </row>
    <row r="25" spans="2:5" hidden="1" outlineLevel="2">
      <c r="B25" s="67" t="s">
        <v>219</v>
      </c>
      <c r="C25" s="60">
        <v>2.7879696348200005</v>
      </c>
      <c r="D25" s="60">
        <v>3.5084461998799998</v>
      </c>
      <c r="E25" s="57"/>
    </row>
    <row r="26" spans="2:5" hidden="1" outlineLevel="2">
      <c r="B26" s="67" t="s">
        <v>220</v>
      </c>
      <c r="C26" s="60">
        <v>3.6493886849099795</v>
      </c>
      <c r="D26" s="60">
        <v>1.0893714786599986</v>
      </c>
      <c r="E26" s="57"/>
    </row>
    <row r="27" spans="2:5" hidden="1" outlineLevel="1">
      <c r="B27" s="63"/>
      <c r="C27" s="62"/>
      <c r="D27" s="62"/>
    </row>
    <row r="28" spans="2:5" collapsed="1">
      <c r="B28" s="61" t="s">
        <v>221</v>
      </c>
      <c r="C28" s="62">
        <v>101.41517845734693</v>
      </c>
      <c r="D28" s="62">
        <v>72.176398567298591</v>
      </c>
    </row>
    <row r="29" spans="2:5" hidden="1" outlineLevel="1">
      <c r="B29" s="63" t="s">
        <v>205</v>
      </c>
      <c r="C29" s="62">
        <v>37.202490001139999</v>
      </c>
      <c r="D29" s="62">
        <v>37.729619080070002</v>
      </c>
    </row>
    <row r="30" spans="2:5" hidden="1" outlineLevel="1">
      <c r="B30" s="63" t="s">
        <v>26</v>
      </c>
      <c r="C30" s="62">
        <v>64.212688456206934</v>
      </c>
      <c r="D30" s="62">
        <v>34.446779487228589</v>
      </c>
    </row>
    <row r="31" spans="2:5" hidden="1" outlineLevel="1">
      <c r="B31" s="63"/>
      <c r="C31" s="62"/>
      <c r="D31" s="62"/>
    </row>
    <row r="32" spans="2:5" collapsed="1">
      <c r="B32" s="61" t="s">
        <v>222</v>
      </c>
      <c r="C32" s="62">
        <v>40.516161498857556</v>
      </c>
      <c r="D32" s="62">
        <v>42.723659497976755</v>
      </c>
    </row>
    <row r="33" spans="2:7" hidden="1" outlineLevel="1">
      <c r="B33" s="63" t="s">
        <v>223</v>
      </c>
      <c r="C33" s="62">
        <v>143.50574983036751</v>
      </c>
      <c r="D33" s="62">
        <v>104.78853277560427</v>
      </c>
    </row>
    <row r="34" spans="2:7" hidden="1" outlineLevel="2">
      <c r="B34" s="68" t="s">
        <v>224</v>
      </c>
      <c r="C34" s="62">
        <v>113.39192913169293</v>
      </c>
      <c r="D34" s="62">
        <v>88.369080507475545</v>
      </c>
    </row>
    <row r="35" spans="2:7" s="58" customFormat="1" hidden="1" outlineLevel="3">
      <c r="B35" s="69" t="s">
        <v>225</v>
      </c>
      <c r="C35" s="60">
        <v>95.64</v>
      </c>
      <c r="D35" s="60">
        <v>65.58</v>
      </c>
      <c r="E35" s="57"/>
    </row>
    <row r="36" spans="2:7" s="58" customFormat="1" hidden="1" outlineLevel="3">
      <c r="B36" s="69" t="s">
        <v>226</v>
      </c>
      <c r="C36" s="60">
        <v>2.36</v>
      </c>
      <c r="D36" s="60"/>
      <c r="E36" s="57"/>
    </row>
    <row r="37" spans="2:7" s="58" customFormat="1" hidden="1" outlineLevel="3">
      <c r="B37" s="69" t="s">
        <v>227</v>
      </c>
      <c r="C37" s="60">
        <v>2.11</v>
      </c>
      <c r="D37" s="60">
        <v>4.03</v>
      </c>
      <c r="E37" s="57"/>
      <c r="F37" s="92"/>
      <c r="G37" s="92"/>
    </row>
    <row r="38" spans="2:7" s="58" customFormat="1" hidden="1" outlineLevel="3">
      <c r="B38" s="69" t="s">
        <v>205</v>
      </c>
      <c r="C38" s="60">
        <v>1.5724118068199999</v>
      </c>
      <c r="D38" s="60">
        <v>3.188401098750004</v>
      </c>
      <c r="E38" s="57"/>
    </row>
    <row r="39" spans="2:7" s="58" customFormat="1" hidden="1" outlineLevel="3">
      <c r="B39" s="69" t="s">
        <v>91</v>
      </c>
      <c r="C39" s="60">
        <v>11.709517324872934</v>
      </c>
      <c r="D39" s="60">
        <v>15.570679408725539</v>
      </c>
      <c r="E39" s="57"/>
    </row>
    <row r="40" spans="2:7" hidden="1" outlineLevel="2">
      <c r="B40" s="68" t="s">
        <v>228</v>
      </c>
      <c r="C40" s="62">
        <v>14.147826053232551</v>
      </c>
      <c r="D40" s="62">
        <v>10.291141058427673</v>
      </c>
    </row>
    <row r="41" spans="2:7" s="58" customFormat="1" hidden="1" outlineLevel="3">
      <c r="B41" s="69" t="s">
        <v>229</v>
      </c>
      <c r="C41" s="60">
        <v>10.035374000483081</v>
      </c>
      <c r="D41" s="60">
        <v>6.7799895142500013</v>
      </c>
      <c r="E41" s="57"/>
    </row>
    <row r="42" spans="2:7" s="58" customFormat="1" hidden="1" outlineLevel="3">
      <c r="B42" s="69" t="s">
        <v>230</v>
      </c>
      <c r="C42" s="60">
        <v>2.54024879375</v>
      </c>
      <c r="D42" s="60">
        <v>2.54024879375</v>
      </c>
      <c r="E42" s="57"/>
    </row>
    <row r="43" spans="2:7" s="58" customFormat="1" hidden="1" outlineLevel="3">
      <c r="B43" s="69" t="s">
        <v>91</v>
      </c>
      <c r="C43" s="60">
        <v>1.5722032589994708</v>
      </c>
      <c r="D43" s="60">
        <v>0.9709027504276726</v>
      </c>
      <c r="E43" s="57"/>
    </row>
    <row r="44" spans="2:7" hidden="1" outlineLevel="2">
      <c r="B44" s="68" t="s">
        <v>231</v>
      </c>
      <c r="C44" s="62">
        <v>12.905132232159332</v>
      </c>
      <c r="D44" s="62">
        <v>2.916795354195223</v>
      </c>
    </row>
    <row r="45" spans="2:7" hidden="1" outlineLevel="2">
      <c r="B45" s="69" t="s">
        <v>232</v>
      </c>
      <c r="C45" s="62">
        <v>10.49</v>
      </c>
      <c r="D45" s="62"/>
    </row>
    <row r="46" spans="2:7" hidden="1" outlineLevel="2">
      <c r="B46" s="69" t="s">
        <v>91</v>
      </c>
      <c r="C46" s="62">
        <v>2.4151322321593311</v>
      </c>
      <c r="D46" s="62"/>
    </row>
    <row r="47" spans="2:7" hidden="1" outlineLevel="2">
      <c r="B47" s="68" t="s">
        <v>233</v>
      </c>
      <c r="C47" s="62">
        <v>0.31272924377645306</v>
      </c>
      <c r="D47" s="62">
        <v>0.34871045666253214</v>
      </c>
    </row>
    <row r="48" spans="2:7" hidden="1" outlineLevel="2">
      <c r="B48" s="68" t="s">
        <v>234</v>
      </c>
      <c r="C48" s="62">
        <v>2.7481331695062088</v>
      </c>
      <c r="D48" s="62">
        <v>2.8628053988433066</v>
      </c>
    </row>
    <row r="49" spans="2:5" hidden="1" outlineLevel="1">
      <c r="B49" s="63" t="s">
        <v>235</v>
      </c>
      <c r="C49" s="62">
        <v>-102.98960248407455</v>
      </c>
      <c r="D49" s="62">
        <v>-62.064945219712122</v>
      </c>
    </row>
    <row r="50" spans="2:5" hidden="1" outlineLevel="2">
      <c r="B50" s="68" t="s">
        <v>236</v>
      </c>
      <c r="C50" s="62">
        <v>-59.722890772899753</v>
      </c>
      <c r="D50" s="62">
        <v>-34.484155082215537</v>
      </c>
    </row>
    <row r="51" spans="2:5" hidden="1" outlineLevel="2">
      <c r="B51" s="69" t="s">
        <v>237</v>
      </c>
      <c r="C51" s="62">
        <v>-55.08</v>
      </c>
      <c r="D51" s="62"/>
    </row>
    <row r="52" spans="2:5" hidden="1" outlineLevel="2">
      <c r="B52" s="69" t="s">
        <v>238</v>
      </c>
      <c r="C52" s="62">
        <v>-4.6428907728997544</v>
      </c>
      <c r="D52" s="62"/>
    </row>
    <row r="53" spans="2:5" hidden="1" outlineLevel="2">
      <c r="B53" s="68" t="s">
        <v>239</v>
      </c>
      <c r="C53" s="62">
        <v>-39.216547118877486</v>
      </c>
      <c r="D53" s="62">
        <v>-24.225963048285369</v>
      </c>
    </row>
    <row r="54" spans="2:5" hidden="1" outlineLevel="2">
      <c r="B54" s="69" t="s">
        <v>240</v>
      </c>
      <c r="C54" s="62">
        <v>-37.57</v>
      </c>
      <c r="D54" s="62"/>
    </row>
    <row r="55" spans="2:5" hidden="1" outlineLevel="2">
      <c r="B55" s="69" t="s">
        <v>91</v>
      </c>
      <c r="C55" s="62">
        <v>-1.6465471188774856</v>
      </c>
      <c r="D55" s="62"/>
    </row>
    <row r="56" spans="2:5" hidden="1" outlineLevel="2">
      <c r="B56" s="68" t="s">
        <v>241</v>
      </c>
      <c r="C56" s="62">
        <v>-0.59675329461587645</v>
      </c>
      <c r="D56" s="62">
        <v>-0.36655864492502294</v>
      </c>
    </row>
    <row r="57" spans="2:5" hidden="1" outlineLevel="2">
      <c r="B57" s="68" t="s">
        <v>242</v>
      </c>
      <c r="C57" s="62">
        <v>-2.7520610530100007</v>
      </c>
      <c r="D57" s="62">
        <v>-2.364436659123168</v>
      </c>
    </row>
    <row r="58" spans="2:5" hidden="1" outlineLevel="2">
      <c r="B58" s="68" t="s">
        <v>243</v>
      </c>
      <c r="C58" s="62">
        <v>-0.70135024467144236</v>
      </c>
      <c r="D58" s="62">
        <v>-0.62383178516302795</v>
      </c>
    </row>
    <row r="59" spans="2:5" collapsed="1">
      <c r="B59" s="65" t="s">
        <v>244</v>
      </c>
      <c r="C59" s="66">
        <v>211.60590560718612</v>
      </c>
      <c r="D59" s="66">
        <v>167.42778501016267</v>
      </c>
      <c r="E59" s="53"/>
    </row>
    <row r="60" spans="2:5">
      <c r="B60" s="56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3"/>
  <sheetViews>
    <sheetView showGridLines="0" workbookViewId="0">
      <selection activeCell="D18" sqref="D18"/>
    </sheetView>
  </sheetViews>
  <sheetFormatPr defaultColWidth="9.1796875" defaultRowHeight="14.5"/>
  <cols>
    <col min="1" max="1" width="28" style="105" bestFit="1" customWidth="1"/>
    <col min="2" max="3" width="8.81640625" style="105" bestFit="1" customWidth="1"/>
    <col min="4" max="4" width="8.54296875" style="105" bestFit="1" customWidth="1"/>
    <col min="5" max="5" width="8.81640625" style="105" bestFit="1" customWidth="1"/>
    <col min="6" max="6" width="8.7265625" style="105" bestFit="1" customWidth="1"/>
    <col min="7" max="8" width="8.81640625" style="105" bestFit="1" customWidth="1"/>
    <col min="9" max="9" width="7.81640625" style="105" customWidth="1"/>
    <col min="10" max="10" width="4.453125" style="106" customWidth="1"/>
    <col min="11" max="11" width="29.453125" style="105" bestFit="1" customWidth="1"/>
    <col min="12" max="13" width="12.81640625" style="105" bestFit="1" customWidth="1"/>
    <col min="14" max="14" width="7.81640625" style="105" bestFit="1" customWidth="1"/>
    <col min="15" max="15" width="12.81640625" style="105" bestFit="1" customWidth="1"/>
    <col min="16" max="16" width="6.7265625" style="105" bestFit="1" customWidth="1"/>
    <col min="17" max="17" width="14.26953125" style="105" bestFit="1" customWidth="1"/>
    <col min="18" max="18" width="14.7265625" style="105" bestFit="1" customWidth="1"/>
    <col min="19" max="19" width="9.1796875" style="105"/>
    <col min="20" max="20" width="3.7265625" customWidth="1"/>
    <col min="21" max="21" width="19.54296875" bestFit="1" customWidth="1"/>
    <col min="22" max="23" width="12.81640625" bestFit="1" customWidth="1"/>
    <col min="25" max="25" width="12.81640625" bestFit="1" customWidth="1"/>
    <col min="27" max="27" width="16" bestFit="1" customWidth="1"/>
    <col min="28" max="28" width="12.81640625" bestFit="1" customWidth="1"/>
    <col min="30" max="30" width="5" customWidth="1"/>
    <col min="31" max="31" width="19.54296875" bestFit="1" customWidth="1"/>
    <col min="32" max="33" width="12.81640625" bestFit="1" customWidth="1"/>
    <col min="35" max="35" width="12.81640625" bestFit="1" customWidth="1"/>
    <col min="37" max="38" width="12.81640625" bestFit="1" customWidth="1"/>
    <col min="40" max="40" width="3.7265625" customWidth="1"/>
    <col min="41" max="41" width="19.54296875" bestFit="1" customWidth="1"/>
    <col min="42" max="43" width="8.81640625" bestFit="1" customWidth="1"/>
    <col min="50" max="50" width="5.7265625" customWidth="1"/>
    <col min="51" max="51" width="28.7265625" bestFit="1" customWidth="1"/>
    <col min="52" max="53" width="11.81640625" bestFit="1" customWidth="1"/>
    <col min="55" max="55" width="10.81640625" bestFit="1" customWidth="1"/>
    <col min="57" max="58" width="11.81640625" bestFit="1" customWidth="1"/>
  </cols>
  <sheetData>
    <row r="1" spans="1:81">
      <c r="A1" s="108" t="s">
        <v>267</v>
      </c>
      <c r="K1" s="108" t="s">
        <v>18</v>
      </c>
      <c r="O1" s="109"/>
      <c r="Q1" s="109"/>
      <c r="R1" s="109"/>
      <c r="U1" s="110" t="s">
        <v>263</v>
      </c>
      <c r="W1" s="107"/>
      <c r="AE1" s="110" t="s">
        <v>20</v>
      </c>
      <c r="AF1" s="107"/>
      <c r="AG1" s="107"/>
      <c r="AI1" s="107"/>
      <c r="AK1" s="107"/>
      <c r="AL1" s="107"/>
      <c r="AO1" s="108" t="s">
        <v>183</v>
      </c>
      <c r="AP1" s="105"/>
      <c r="AQ1" s="105"/>
      <c r="AR1" s="105"/>
      <c r="AS1" s="111"/>
      <c r="AT1" s="105"/>
      <c r="AU1" s="105"/>
      <c r="AV1" s="105"/>
      <c r="AW1" s="105"/>
      <c r="AY1" s="110" t="s">
        <v>19</v>
      </c>
      <c r="BI1" s="110"/>
      <c r="BS1" s="110"/>
      <c r="CC1" s="110"/>
    </row>
    <row r="2" spans="1:81">
      <c r="B2" s="111"/>
      <c r="L2" s="111"/>
      <c r="M2" s="111"/>
      <c r="O2" s="111"/>
      <c r="Q2" s="111"/>
      <c r="R2" s="111"/>
      <c r="V2" s="111"/>
      <c r="W2" s="111"/>
      <c r="Y2" s="111"/>
      <c r="AA2" s="111"/>
      <c r="AB2" s="111"/>
      <c r="AF2" s="111"/>
      <c r="AG2" s="111"/>
      <c r="AI2" s="111"/>
      <c r="AK2" s="111"/>
      <c r="AL2" s="111"/>
      <c r="AO2" s="105"/>
      <c r="AP2" s="105"/>
      <c r="AQ2" s="105"/>
      <c r="AR2" s="105"/>
      <c r="AS2" s="111"/>
      <c r="AT2" s="105"/>
      <c r="AU2" s="105"/>
      <c r="AV2" s="105"/>
      <c r="AW2" s="105"/>
      <c r="BI2" s="110"/>
      <c r="BS2" s="110"/>
      <c r="CC2" s="110"/>
    </row>
    <row r="3" spans="1:81" s="105" customFormat="1" ht="15.5">
      <c r="A3" s="112" t="s">
        <v>268</v>
      </c>
      <c r="B3" s="113" t="s">
        <v>245</v>
      </c>
      <c r="C3" s="113" t="s">
        <v>4</v>
      </c>
      <c r="D3" s="113" t="s">
        <v>269</v>
      </c>
      <c r="E3" s="113" t="s">
        <v>7</v>
      </c>
      <c r="F3" s="113" t="s">
        <v>270</v>
      </c>
      <c r="G3" s="113" t="s">
        <v>271</v>
      </c>
      <c r="H3" s="113" t="s">
        <v>272</v>
      </c>
      <c r="I3" s="113" t="s">
        <v>273</v>
      </c>
      <c r="J3" s="114"/>
      <c r="K3" s="112" t="s">
        <v>268</v>
      </c>
      <c r="L3" s="113" t="s">
        <v>245</v>
      </c>
      <c r="M3" s="113" t="s">
        <v>4</v>
      </c>
      <c r="N3" s="113" t="s">
        <v>269</v>
      </c>
      <c r="O3" s="113" t="s">
        <v>7</v>
      </c>
      <c r="P3" s="113" t="s">
        <v>270</v>
      </c>
      <c r="Q3" s="113" t="s">
        <v>271</v>
      </c>
      <c r="R3" s="113" t="s">
        <v>272</v>
      </c>
      <c r="S3" s="113" t="s">
        <v>273</v>
      </c>
      <c r="U3" s="112" t="s">
        <v>268</v>
      </c>
      <c r="V3" s="113" t="s">
        <v>245</v>
      </c>
      <c r="W3" s="113" t="s">
        <v>4</v>
      </c>
      <c r="X3" s="113" t="s">
        <v>269</v>
      </c>
      <c r="Y3" s="113" t="s">
        <v>7</v>
      </c>
      <c r="Z3" s="113" t="s">
        <v>270</v>
      </c>
      <c r="AA3" s="113" t="s">
        <v>271</v>
      </c>
      <c r="AB3" s="113" t="s">
        <v>272</v>
      </c>
      <c r="AC3" s="113" t="s">
        <v>273</v>
      </c>
      <c r="AE3" s="112" t="s">
        <v>268</v>
      </c>
      <c r="AF3" s="113" t="s">
        <v>245</v>
      </c>
      <c r="AG3" s="113" t="s">
        <v>4</v>
      </c>
      <c r="AH3" s="113" t="s">
        <v>269</v>
      </c>
      <c r="AI3" s="113" t="s">
        <v>7</v>
      </c>
      <c r="AJ3" s="113" t="s">
        <v>270</v>
      </c>
      <c r="AK3" s="113" t="s">
        <v>271</v>
      </c>
      <c r="AL3" s="113" t="s">
        <v>272</v>
      </c>
      <c r="AM3" s="113" t="s">
        <v>273</v>
      </c>
      <c r="AO3" s="112" t="s">
        <v>268</v>
      </c>
      <c r="AP3" s="113" t="s">
        <v>245</v>
      </c>
      <c r="AQ3" s="113" t="s">
        <v>4</v>
      </c>
      <c r="AR3" s="113" t="s">
        <v>269</v>
      </c>
      <c r="AS3" s="113" t="s">
        <v>7</v>
      </c>
      <c r="AT3" s="113" t="s">
        <v>270</v>
      </c>
      <c r="AU3" s="113" t="s">
        <v>271</v>
      </c>
      <c r="AV3" s="113" t="s">
        <v>272</v>
      </c>
      <c r="AW3" s="113" t="s">
        <v>273</v>
      </c>
      <c r="AY3" s="112" t="s">
        <v>268</v>
      </c>
      <c r="AZ3" s="113" t="s">
        <v>245</v>
      </c>
      <c r="BA3" s="113" t="s">
        <v>4</v>
      </c>
      <c r="BB3" s="113" t="s">
        <v>269</v>
      </c>
      <c r="BC3" s="113" t="s">
        <v>7</v>
      </c>
      <c r="BD3" s="113" t="s">
        <v>270</v>
      </c>
      <c r="BE3" s="113" t="s">
        <v>271</v>
      </c>
      <c r="BF3" s="113" t="s">
        <v>272</v>
      </c>
      <c r="BG3" s="113" t="s">
        <v>273</v>
      </c>
      <c r="BI3" s="110"/>
      <c r="BJ3"/>
      <c r="BK3"/>
      <c r="BL3"/>
      <c r="BM3"/>
      <c r="BN3"/>
      <c r="BO3"/>
      <c r="BP3"/>
      <c r="BQ3"/>
      <c r="BR3"/>
      <c r="BS3" s="110"/>
      <c r="BT3"/>
      <c r="BU3"/>
      <c r="BV3"/>
      <c r="BW3"/>
      <c r="BX3"/>
      <c r="BY3"/>
      <c r="BZ3"/>
      <c r="CA3"/>
      <c r="CB3"/>
      <c r="CC3" s="110"/>
    </row>
    <row r="4" spans="1:81" s="118" customFormat="1" ht="15.5">
      <c r="A4" s="115" t="s">
        <v>274</v>
      </c>
      <c r="B4" s="116">
        <v>10284.711260304484</v>
      </c>
      <c r="C4" s="116">
        <v>7564.7950563524901</v>
      </c>
      <c r="D4" s="117">
        <f t="shared" ref="D4:D11" si="0">B4/C4-1</f>
        <v>0.35954922554946966</v>
      </c>
      <c r="E4" s="116">
        <v>10191.361776598922</v>
      </c>
      <c r="F4" s="117">
        <f>B4/E4-1</f>
        <v>9.1596673488629765E-3</v>
      </c>
      <c r="G4" s="116">
        <v>29323.101645794883</v>
      </c>
      <c r="H4" s="116">
        <v>20891.844777032493</v>
      </c>
      <c r="I4" s="117">
        <f t="shared" ref="I4:I16" si="1">G4/H4-1</f>
        <v>0.40356689218901898</v>
      </c>
      <c r="J4" s="117"/>
      <c r="K4" s="115" t="s">
        <v>274</v>
      </c>
      <c r="L4" s="116">
        <v>1721.1064361799999</v>
      </c>
      <c r="M4" s="116">
        <v>1412.0962070100004</v>
      </c>
      <c r="N4" s="117">
        <f>IF(M4&gt;0,IFERROR((L4-M4)/M4,0),IFERROR((L4-M4)/-M4,0))</f>
        <v>0.21883086126568085</v>
      </c>
      <c r="O4" s="116">
        <v>1501.061838979999</v>
      </c>
      <c r="P4" s="117">
        <f t="shared" ref="P4:P12" si="2">L4/O4-1</f>
        <v>0.14659262629015046</v>
      </c>
      <c r="Q4" s="116">
        <v>4598.524739219999</v>
      </c>
      <c r="R4" s="116">
        <v>4242.8960643499995</v>
      </c>
      <c r="S4" s="117">
        <f>IF(R4&gt;0,IFERROR((Q4-R4)/R4,0),IFERROR((Q4-R4)/-R4,0))</f>
        <v>8.3817437306110604E-2</v>
      </c>
      <c r="U4" s="119" t="s">
        <v>274</v>
      </c>
      <c r="V4" s="120">
        <v>698.64992064648391</v>
      </c>
      <c r="W4" s="120">
        <v>580.85544489999995</v>
      </c>
      <c r="X4" s="121">
        <f>V4/W4-1</f>
        <v>0.20279482060594867</v>
      </c>
      <c r="Y4" s="120">
        <v>570.58623399351632</v>
      </c>
      <c r="Z4" s="121">
        <f>V4/Y4-1</f>
        <v>0.22444229990733144</v>
      </c>
      <c r="AA4" s="120">
        <v>1912.1068975200003</v>
      </c>
      <c r="AB4" s="120">
        <v>1570.7169120800002</v>
      </c>
      <c r="AC4" s="121">
        <f>AA4/AB4-1</f>
        <v>0.21734660320676058</v>
      </c>
      <c r="AE4" s="119" t="s">
        <v>274</v>
      </c>
      <c r="AF4" s="120">
        <v>451.8254558937075</v>
      </c>
      <c r="AG4" s="120">
        <v>525.11144577100549</v>
      </c>
      <c r="AH4" s="122">
        <f>AF4/AG4-1</f>
        <v>-0.13956273562023458</v>
      </c>
      <c r="AI4" s="120">
        <v>470.46123848530408</v>
      </c>
      <c r="AJ4" s="121">
        <f>AF4/AI4-1</f>
        <v>-3.9611727953606346E-2</v>
      </c>
      <c r="AK4" s="120">
        <v>1342.168653752193</v>
      </c>
      <c r="AL4" s="120">
        <v>1247.9807319810054</v>
      </c>
      <c r="AM4" s="122">
        <f>AK4/AL4-1</f>
        <v>7.5472256387866254E-2</v>
      </c>
      <c r="AO4" s="115" t="s">
        <v>274</v>
      </c>
      <c r="AP4" s="123">
        <f>SUM(AP5:AP7)</f>
        <v>2871.581812720191</v>
      </c>
      <c r="AQ4" s="123">
        <f>SUM(AQ5:AQ7)</f>
        <v>2518.0630976810057</v>
      </c>
      <c r="AR4" s="124">
        <f>IF(AQ4&gt;0,IFERROR((AP4-AQ4)/AQ4,0),IFERROR((AP4-AQ4)/-AQ4,0))</f>
        <v>0.14039311221579637</v>
      </c>
      <c r="AS4" s="123">
        <f>SUM(AS5:AS7)</f>
        <v>2542.1093114588193</v>
      </c>
      <c r="AT4" s="124">
        <f>AP4/AS4-1</f>
        <v>0.12960595351908766</v>
      </c>
      <c r="AU4" s="123">
        <f>SUM(AU5:AU7)</f>
        <v>7852.8002904921923</v>
      </c>
      <c r="AV4" s="123">
        <f>SUM(AV5:AV7)</f>
        <v>7061.5937084110046</v>
      </c>
      <c r="AW4" s="124">
        <f>IF(AV4&gt;0,IFERROR((AU4-AV4)/AV4,0),IFERROR((AU4-AV4)/-AV4,0))</f>
        <v>0.11204362849972353</v>
      </c>
      <c r="AY4" s="125" t="s">
        <v>275</v>
      </c>
      <c r="AZ4" s="126">
        <v>1397.2992680499999</v>
      </c>
      <c r="BA4" s="126">
        <v>1307.7476715800003</v>
      </c>
      <c r="BB4" s="127">
        <f>AZ4/BA4-1</f>
        <v>6.8477733446701272E-2</v>
      </c>
      <c r="BC4" s="126">
        <v>1381.5186244299996</v>
      </c>
      <c r="BD4" s="127">
        <f t="shared" ref="BD4:BD13" si="3">AZ4/BC4-1</f>
        <v>1.1422678884630555E-2</v>
      </c>
      <c r="BE4" s="126">
        <v>4159.4250500800008</v>
      </c>
      <c r="BF4" s="126">
        <v>3804.4875925300012</v>
      </c>
      <c r="BG4" s="127">
        <f>BE4/BF4-1</f>
        <v>9.3294418477512853E-2</v>
      </c>
    </row>
    <row r="5" spans="1:81" s="118" customFormat="1" ht="15.5">
      <c r="A5" s="128" t="s">
        <v>276</v>
      </c>
      <c r="B5" s="129">
        <v>5360.6524818399994</v>
      </c>
      <c r="C5" s="129">
        <v>4366.41909218</v>
      </c>
      <c r="D5" s="130">
        <f t="shared" si="0"/>
        <v>0.22769994557797091</v>
      </c>
      <c r="E5" s="129">
        <v>5823.4333379700001</v>
      </c>
      <c r="F5" s="130">
        <f t="shared" ref="F5:F11" si="4">B5/E5-1</f>
        <v>-7.9468730776494523E-2</v>
      </c>
      <c r="G5" s="129">
        <v>15704.591788550002</v>
      </c>
      <c r="H5" s="129">
        <v>12649.71035028</v>
      </c>
      <c r="I5" s="130">
        <f t="shared" si="1"/>
        <v>0.24149813344954429</v>
      </c>
      <c r="J5" s="130"/>
      <c r="K5" s="106" t="s">
        <v>277</v>
      </c>
      <c r="L5" s="129">
        <v>270.32237837000002</v>
      </c>
      <c r="M5" s="129">
        <v>223.22314734999998</v>
      </c>
      <c r="N5" s="130">
        <f t="shared" ref="N5:N7" si="5">L5/M5-1</f>
        <v>0.2109961783943104</v>
      </c>
      <c r="O5" s="129">
        <v>230.96347598000003</v>
      </c>
      <c r="P5" s="130">
        <f t="shared" si="2"/>
        <v>0.17041180309136084</v>
      </c>
      <c r="Q5" s="129">
        <v>756.12818824999999</v>
      </c>
      <c r="R5" s="129">
        <v>671.35644799999989</v>
      </c>
      <c r="S5" s="130">
        <f t="shared" ref="S5:S7" si="6">Q5/R5-1</f>
        <v>0.12626934693565373</v>
      </c>
      <c r="U5" s="118" t="s">
        <v>277</v>
      </c>
      <c r="V5" s="129">
        <v>384.37598352999993</v>
      </c>
      <c r="W5" s="129">
        <v>284.28382538</v>
      </c>
      <c r="X5" s="130">
        <f t="shared" ref="X5:X7" si="7">V5/W5-1</f>
        <v>0.35208530775962199</v>
      </c>
      <c r="Y5" s="129">
        <v>347.41896913000005</v>
      </c>
      <c r="Z5" s="130">
        <f t="shared" ref="Z5:Z9" si="8">V5/Y5-1</f>
        <v>0.10637592556487907</v>
      </c>
      <c r="AA5" s="129">
        <v>1050.46918136</v>
      </c>
      <c r="AB5" s="129">
        <v>771.95651036000004</v>
      </c>
      <c r="AC5" s="130">
        <f t="shared" ref="AC5:AC7" si="9">AA5/AB5-1</f>
        <v>0.36078803308507146</v>
      </c>
      <c r="AE5" s="118" t="s">
        <v>277</v>
      </c>
      <c r="AF5" s="129">
        <v>163.13373333217797</v>
      </c>
      <c r="AG5" s="129">
        <v>211.60267546425422</v>
      </c>
      <c r="AH5" s="131">
        <f t="shared" ref="AH5:AH9" si="10">AF5/AG5-1</f>
        <v>-0.22905637665372547</v>
      </c>
      <c r="AI5" s="129">
        <v>163.479326685648</v>
      </c>
      <c r="AJ5" s="131">
        <f t="shared" ref="AJ5:AJ9" si="11">AF5/AI5-1</f>
        <v>-2.1139881138277916E-3</v>
      </c>
      <c r="AK5" s="129">
        <v>481.75649023193</v>
      </c>
      <c r="AL5" s="129">
        <v>434.04958446425422</v>
      </c>
      <c r="AM5" s="131">
        <f t="shared" ref="AM5:AM9" si="12">AK5/AL5-1</f>
        <v>0.10991118866421723</v>
      </c>
      <c r="AO5" s="132" t="s">
        <v>18</v>
      </c>
      <c r="AP5" s="133">
        <f>L4</f>
        <v>1721.1064361799999</v>
      </c>
      <c r="AQ5" s="133">
        <f>M4</f>
        <v>1412.0962070100004</v>
      </c>
      <c r="AR5" s="134">
        <f>IF(AQ5&gt;0,IFERROR((AP5-AQ5)/AQ5,0),IFERROR((AP5-AQ5)/-AQ5,0))</f>
        <v>0.21883086126568085</v>
      </c>
      <c r="AS5" s="133">
        <f>O4</f>
        <v>1501.061838979999</v>
      </c>
      <c r="AT5" s="134">
        <f t="shared" ref="AT5:AT7" si="13">AP5/AS5-1</f>
        <v>0.14659262629015046</v>
      </c>
      <c r="AU5" s="133">
        <f>Q4</f>
        <v>4598.524739219999</v>
      </c>
      <c r="AV5" s="133">
        <f>R4</f>
        <v>4242.8960643499995</v>
      </c>
      <c r="AW5" s="134">
        <f>IF(AV5&gt;0,IFERROR((AU5-AV5)/AV5,0),IFERROR((AU5-AV5)/-AV5,0))</f>
        <v>8.3817437306110604E-2</v>
      </c>
      <c r="AY5" s="125" t="s">
        <v>278</v>
      </c>
      <c r="AZ5" s="126">
        <v>595.96553781999989</v>
      </c>
      <c r="BA5" s="126">
        <v>554.17741130999991</v>
      </c>
      <c r="BB5" s="127">
        <f>AZ5/BA5-1</f>
        <v>7.5405683553969816E-2</v>
      </c>
      <c r="BC5" s="126">
        <v>601.13979872000004</v>
      </c>
      <c r="BD5" s="127">
        <f t="shared" si="3"/>
        <v>-8.6074169619406726E-3</v>
      </c>
      <c r="BE5" s="126">
        <v>1820.2172640300003</v>
      </c>
      <c r="BF5" s="126">
        <v>1597.7304842500002</v>
      </c>
      <c r="BG5" s="127">
        <f>BE5/BF5-1</f>
        <v>0.1392517586496691</v>
      </c>
    </row>
    <row r="6" spans="1:81" s="136" customFormat="1" ht="15.5">
      <c r="A6" s="128" t="s">
        <v>279</v>
      </c>
      <c r="B6" s="129">
        <v>563.48886584000002</v>
      </c>
      <c r="C6" s="129">
        <v>503.08329428000013</v>
      </c>
      <c r="D6" s="130">
        <f t="shared" si="0"/>
        <v>0.12007071641377154</v>
      </c>
      <c r="E6" s="129">
        <v>463.46478026999989</v>
      </c>
      <c r="F6" s="130">
        <f t="shared" si="4"/>
        <v>0.21581809412082897</v>
      </c>
      <c r="G6" s="129">
        <v>1474.6729415299997</v>
      </c>
      <c r="H6" s="129">
        <v>1320.99624868</v>
      </c>
      <c r="I6" s="130">
        <f t="shared" si="1"/>
        <v>0.11633393584846319</v>
      </c>
      <c r="J6" s="130"/>
      <c r="K6" s="135" t="s">
        <v>280</v>
      </c>
      <c r="L6" s="129">
        <v>568.74269399000013</v>
      </c>
      <c r="M6" s="129">
        <v>500.28901425999999</v>
      </c>
      <c r="N6" s="130">
        <f t="shared" si="5"/>
        <v>0.13682826881828114</v>
      </c>
      <c r="O6" s="129">
        <v>496.27945145000012</v>
      </c>
      <c r="P6" s="130">
        <f t="shared" si="2"/>
        <v>0.14601298185584999</v>
      </c>
      <c r="Q6" s="129">
        <v>1535.4744421000005</v>
      </c>
      <c r="R6" s="129">
        <v>1506.8808336500001</v>
      </c>
      <c r="S6" s="130">
        <f t="shared" si="6"/>
        <v>1.8975361429702575E-2</v>
      </c>
      <c r="U6" s="135" t="s">
        <v>280</v>
      </c>
      <c r="V6" s="129">
        <v>11.563795710000001</v>
      </c>
      <c r="W6" s="129">
        <v>3.2140784399999975</v>
      </c>
      <c r="X6" s="130">
        <f t="shared" si="7"/>
        <v>2.597857341029925</v>
      </c>
      <c r="Y6" s="129">
        <v>6.7418328700000014</v>
      </c>
      <c r="Z6" s="130">
        <f t="shared" si="8"/>
        <v>0.71523025458802247</v>
      </c>
      <c r="AA6" s="129">
        <v>46.81385702</v>
      </c>
      <c r="AB6" s="129">
        <v>37.846555869999996</v>
      </c>
      <c r="AC6" s="130">
        <f t="shared" si="9"/>
        <v>0.23693836714764727</v>
      </c>
      <c r="AE6" s="135" t="s">
        <v>280</v>
      </c>
      <c r="AF6" s="129">
        <v>63.810222941269011</v>
      </c>
      <c r="AG6" s="129">
        <v>59.065050199803864</v>
      </c>
      <c r="AH6" s="131">
        <f t="shared" si="10"/>
        <v>8.033808022533262E-2</v>
      </c>
      <c r="AI6" s="129">
        <v>61.627361181610006</v>
      </c>
      <c r="AJ6" s="131">
        <f t="shared" si="11"/>
        <v>3.5420334698841316E-2</v>
      </c>
      <c r="AK6" s="129">
        <v>186.12719137236502</v>
      </c>
      <c r="AL6" s="129">
        <v>159.74757651980389</v>
      </c>
      <c r="AM6" s="131">
        <f t="shared" si="12"/>
        <v>0.16513311455019708</v>
      </c>
      <c r="AO6" s="132" t="s">
        <v>20</v>
      </c>
      <c r="AP6" s="133">
        <f>AF4</f>
        <v>451.8254558937075</v>
      </c>
      <c r="AQ6" s="133">
        <f>AG4</f>
        <v>525.11144577100549</v>
      </c>
      <c r="AR6" s="134">
        <f t="shared" ref="AR6:AR7" si="14">IF(AQ6&gt;0,IFERROR((AP6-AQ6)/AQ6,0),IFERROR((AP6-AQ6)/-AQ6,0))</f>
        <v>-0.13956273562023458</v>
      </c>
      <c r="AS6" s="133">
        <f>AI4</f>
        <v>470.46123848530408</v>
      </c>
      <c r="AT6" s="134">
        <f t="shared" si="13"/>
        <v>-3.9611727953606346E-2</v>
      </c>
      <c r="AU6" s="133">
        <f>AK4</f>
        <v>1342.168653752193</v>
      </c>
      <c r="AV6" s="133">
        <f>AL4</f>
        <v>1247.9807319810054</v>
      </c>
      <c r="AW6" s="134">
        <f t="shared" ref="AW6:AW7" si="15">IF(AV6&gt;0,IFERROR((AU6-AV6)/AV6,0),IFERROR((AU6-AV6)/-AV6,0))</f>
        <v>7.5472256387866365E-2</v>
      </c>
      <c r="AY6" s="137" t="s">
        <v>281</v>
      </c>
      <c r="AZ6" s="138">
        <f>AZ4-AZ5</f>
        <v>801.33373023000001</v>
      </c>
      <c r="BA6" s="138">
        <f>BA4-BA5</f>
        <v>753.5702602700004</v>
      </c>
      <c r="BB6" s="139">
        <f t="shared" ref="BB6:BB15" si="16">IF(BA6&gt;0,IFERROR((AZ6-BA6)/BA6,0),IFERROR((AZ6-BA6)/-BA6,0))</f>
        <v>6.3382902004235409E-2</v>
      </c>
      <c r="BC6" s="138">
        <f>BC4-BC5</f>
        <v>780.37882570999955</v>
      </c>
      <c r="BD6" s="139">
        <f t="shared" si="3"/>
        <v>2.6852220779997937E-2</v>
      </c>
      <c r="BE6" s="138">
        <f>BE4-BE5</f>
        <v>2339.2077860500003</v>
      </c>
      <c r="BF6" s="138">
        <f>BF4-BF5</f>
        <v>2206.7571082800009</v>
      </c>
      <c r="BG6" s="139">
        <f t="shared" ref="BG6:BG15" si="17">IF(BF6&gt;0,IFERROR((BE6-BF6)/BF6,0),IFERROR((BE6-BF6)/-BF6,0))</f>
        <v>6.0020505778832459E-2</v>
      </c>
    </row>
    <row r="7" spans="1:81" s="118" customFormat="1" ht="15.5">
      <c r="A7" s="140" t="s">
        <v>282</v>
      </c>
      <c r="B7" s="129">
        <v>3535.7928746444686</v>
      </c>
      <c r="C7" s="129">
        <v>2104.8249214524881</v>
      </c>
      <c r="D7" s="130">
        <f t="shared" si="0"/>
        <v>0.67985129718271509</v>
      </c>
      <c r="E7" s="129">
        <v>3146.2602451589237</v>
      </c>
      <c r="F7" s="130">
        <f t="shared" si="4"/>
        <v>0.12380814018322539</v>
      </c>
      <c r="G7" s="129">
        <v>9299.4758059848737</v>
      </c>
      <c r="H7" s="129">
        <v>5126.9926224324881</v>
      </c>
      <c r="I7" s="130">
        <f t="shared" si="1"/>
        <v>0.81382664084520595</v>
      </c>
      <c r="J7" s="130"/>
      <c r="K7" s="106" t="s">
        <v>194</v>
      </c>
      <c r="L7" s="129">
        <v>2.2602739999999989E-2</v>
      </c>
      <c r="M7" s="129">
        <v>0.36756164000000002</v>
      </c>
      <c r="N7" s="130">
        <f t="shared" si="5"/>
        <v>-0.93850625979359548</v>
      </c>
      <c r="O7" s="129">
        <v>9.0410959999999957E-2</v>
      </c>
      <c r="P7" s="130">
        <f t="shared" si="2"/>
        <v>-0.75</v>
      </c>
      <c r="Q7" s="129">
        <v>1.80972603</v>
      </c>
      <c r="R7" s="129">
        <v>0.40938355999999998</v>
      </c>
      <c r="S7" s="130">
        <f t="shared" si="6"/>
        <v>3.4206123714396348</v>
      </c>
      <c r="U7" s="118" t="s">
        <v>194</v>
      </c>
      <c r="V7" s="129">
        <v>42.896751617704915</v>
      </c>
      <c r="W7" s="129">
        <v>53.616824745000002</v>
      </c>
      <c r="X7" s="130">
        <f t="shared" si="7"/>
        <v>-0.19993860468760383</v>
      </c>
      <c r="Y7" s="129">
        <v>10.976928105409838</v>
      </c>
      <c r="Z7" s="130">
        <f t="shared" si="8"/>
        <v>2.907901300416079</v>
      </c>
      <c r="AA7" s="129">
        <v>75.144364343114745</v>
      </c>
      <c r="AB7" s="129">
        <v>120.52259746999999</v>
      </c>
      <c r="AC7" s="130">
        <f t="shared" si="9"/>
        <v>-0.37651223985759696</v>
      </c>
      <c r="AE7" s="118" t="s">
        <v>194</v>
      </c>
      <c r="AF7" s="129">
        <v>0.17588167293724935</v>
      </c>
      <c r="AG7" s="129">
        <v>4.0436119865806426E-2</v>
      </c>
      <c r="AH7" s="141" t="s">
        <v>283</v>
      </c>
      <c r="AI7" s="129">
        <v>-1.9801396485067704</v>
      </c>
      <c r="AJ7" s="131">
        <f t="shared" si="11"/>
        <v>-1.0888228631096206</v>
      </c>
      <c r="AK7" s="129">
        <v>2.8637537981304786</v>
      </c>
      <c r="AL7" s="129">
        <v>5.2874310398658064</v>
      </c>
      <c r="AM7" s="141" t="s">
        <v>283</v>
      </c>
      <c r="AO7" s="142" t="s">
        <v>263</v>
      </c>
      <c r="AP7" s="133">
        <f>V4</f>
        <v>698.64992064648391</v>
      </c>
      <c r="AQ7" s="133">
        <f>W4</f>
        <v>580.85544489999995</v>
      </c>
      <c r="AR7" s="134">
        <f t="shared" si="14"/>
        <v>0.20279482060594861</v>
      </c>
      <c r="AS7" s="133">
        <f>Y4</f>
        <v>570.58623399351632</v>
      </c>
      <c r="AT7" s="134">
        <f t="shared" si="13"/>
        <v>0.22444229990733144</v>
      </c>
      <c r="AU7" s="133">
        <f>AA4</f>
        <v>1912.1068975200003</v>
      </c>
      <c r="AV7" s="133">
        <f>AB4</f>
        <v>1570.7169120800002</v>
      </c>
      <c r="AW7" s="134">
        <f t="shared" si="15"/>
        <v>0.21734660320676064</v>
      </c>
      <c r="AY7" s="125" t="s">
        <v>255</v>
      </c>
      <c r="AZ7" s="143">
        <v>66.559726159999997</v>
      </c>
      <c r="BA7" s="143">
        <v>48.934642220000015</v>
      </c>
      <c r="BB7" s="127">
        <f t="shared" si="16"/>
        <v>0.3601760049815273</v>
      </c>
      <c r="BC7" s="143">
        <v>53.185275799999999</v>
      </c>
      <c r="BD7" s="127">
        <f t="shared" si="3"/>
        <v>0.25146904211409571</v>
      </c>
      <c r="BE7" s="143">
        <v>175.20926782000001</v>
      </c>
      <c r="BF7" s="143">
        <v>129.14849789000002</v>
      </c>
      <c r="BG7" s="127">
        <f t="shared" si="17"/>
        <v>0.35664967601273573</v>
      </c>
    </row>
    <row r="8" spans="1:81" s="118" customFormat="1" ht="15.5">
      <c r="A8" s="140" t="s">
        <v>21</v>
      </c>
      <c r="B8" s="129">
        <v>192.75208025000006</v>
      </c>
      <c r="C8" s="129">
        <v>47.423183810000012</v>
      </c>
      <c r="D8" s="130">
        <f>B8/C8-1</f>
        <v>3.0645115904123434</v>
      </c>
      <c r="E8" s="129">
        <v>210.09251987000005</v>
      </c>
      <c r="F8" s="130">
        <f>B8/E8-1</f>
        <v>-8.2537158537247302E-2</v>
      </c>
      <c r="G8" s="129">
        <v>899.17343232000007</v>
      </c>
      <c r="H8" s="129">
        <v>260.53304383000005</v>
      </c>
      <c r="I8" s="130">
        <f t="shared" si="1"/>
        <v>2.4512836418044466</v>
      </c>
      <c r="J8" s="130"/>
      <c r="K8" s="106" t="s">
        <v>284</v>
      </c>
      <c r="L8" s="129">
        <v>2.9314303799999997</v>
      </c>
      <c r="M8" s="129">
        <v>3.3239977600000006</v>
      </c>
      <c r="N8" s="130">
        <f>L8/M8-1</f>
        <v>-0.1181009760969276</v>
      </c>
      <c r="O8" s="129">
        <v>2.99773844</v>
      </c>
      <c r="P8" s="130">
        <f t="shared" si="2"/>
        <v>-2.2119361421005235E-2</v>
      </c>
      <c r="Q8" s="129">
        <v>9.10180626</v>
      </c>
      <c r="R8" s="129">
        <v>8.7487190699999999</v>
      </c>
      <c r="S8" s="130">
        <f>Q8/R8-1</f>
        <v>4.0358729909474533E-2</v>
      </c>
      <c r="U8" s="118" t="s">
        <v>284</v>
      </c>
      <c r="V8" s="129">
        <v>3.7345018549999995</v>
      </c>
      <c r="W8" s="129">
        <v>3.4638544780000009</v>
      </c>
      <c r="X8" s="130">
        <f>V8/W8-1</f>
        <v>7.8134742299066806E-2</v>
      </c>
      <c r="Y8" s="129">
        <v>3.37383313</v>
      </c>
      <c r="Z8" s="130">
        <f t="shared" si="8"/>
        <v>0.10690176754533187</v>
      </c>
      <c r="AA8" s="129">
        <v>10.544668244999999</v>
      </c>
      <c r="AB8" s="129">
        <v>9.9573423680000008</v>
      </c>
      <c r="AC8" s="130">
        <f>AA8/AB8-1</f>
        <v>5.8984200331153813E-2</v>
      </c>
      <c r="AE8" s="118" t="s">
        <v>284</v>
      </c>
      <c r="AF8" s="129">
        <v>0.90221137056900003</v>
      </c>
      <c r="AG8" s="129">
        <v>0.50061091666709656</v>
      </c>
      <c r="AH8" s="131">
        <f t="shared" si="10"/>
        <v>0.80222072777722797</v>
      </c>
      <c r="AI8" s="129">
        <v>0.92428114888000001</v>
      </c>
      <c r="AJ8" s="131">
        <f t="shared" si="11"/>
        <v>-2.3877776083330415E-2</v>
      </c>
      <c r="AK8" s="129">
        <v>2.7218810683850005</v>
      </c>
      <c r="AL8" s="129">
        <v>1.3148826966670966</v>
      </c>
      <c r="AM8" s="131">
        <f t="shared" si="12"/>
        <v>1.070056192300878</v>
      </c>
      <c r="AO8" s="144" t="s">
        <v>285</v>
      </c>
      <c r="AP8" s="145">
        <f>SUM(AP9:AP13)</f>
        <v>1814.6068636277673</v>
      </c>
      <c r="AQ8" s="145">
        <f>SUM(AQ9:AQ13)</f>
        <v>1592.0034959750724</v>
      </c>
      <c r="AR8" s="124">
        <f>IF(AQ8&gt;0,IFERROR((AP8-AQ8)/AQ8,0),IFERROR((AP8-AQ8)/-AQ8,0))</f>
        <v>0.13982592891000817</v>
      </c>
      <c r="AS8" s="145">
        <f>SUM(AS9:AS13)</f>
        <v>1628.8473322503455</v>
      </c>
      <c r="AT8" s="124">
        <f>AP8/AS8-1</f>
        <v>0.11404354950858675</v>
      </c>
      <c r="AU8" s="145">
        <f>SUM(AU9:AU13)</f>
        <v>5005.9492214630109</v>
      </c>
      <c r="AV8" s="145">
        <f>SUM(AV9:AV13)</f>
        <v>4449.7016086400718</v>
      </c>
      <c r="AW8" s="124">
        <f>IF(AV8&gt;0,IFERROR((AU8-AV8)/AV8,0),IFERROR((AU8-AV8)/-AV8,0))</f>
        <v>0.1250078458615882</v>
      </c>
      <c r="AY8" s="137" t="s">
        <v>286</v>
      </c>
      <c r="AZ8" s="138">
        <f>AZ6+AZ7</f>
        <v>867.89345638999998</v>
      </c>
      <c r="BA8" s="138">
        <f>BA6+BA7</f>
        <v>802.5049024900004</v>
      </c>
      <c r="BB8" s="139">
        <f t="shared" si="16"/>
        <v>8.1480566283287412E-2</v>
      </c>
      <c r="BC8" s="138">
        <f>BC6+BC7</f>
        <v>833.56410150999955</v>
      </c>
      <c r="BD8" s="139">
        <f t="shared" si="3"/>
        <v>4.1183821157620537E-2</v>
      </c>
      <c r="BE8" s="138">
        <f>BE6+BE7</f>
        <v>2514.4170538700005</v>
      </c>
      <c r="BF8" s="138">
        <f>BF6+BF7</f>
        <v>2335.9056061700007</v>
      </c>
      <c r="BG8" s="139">
        <f t="shared" si="17"/>
        <v>7.6420659819679451E-2</v>
      </c>
      <c r="BH8" s="146"/>
      <c r="BI8" s="146"/>
    </row>
    <row r="9" spans="1:81" s="118" customFormat="1" ht="15.5">
      <c r="A9" s="140" t="s">
        <v>209</v>
      </c>
      <c r="B9" s="129">
        <v>632.02495773001647</v>
      </c>
      <c r="C9" s="129">
        <v>543.04456463000133</v>
      </c>
      <c r="D9" s="130">
        <f>B9/C9-1</f>
        <v>0.1638546795153748</v>
      </c>
      <c r="E9" s="129">
        <v>548.11089332999654</v>
      </c>
      <c r="F9" s="130">
        <f>B9/E9-1</f>
        <v>0.1530968740471621</v>
      </c>
      <c r="G9" s="129">
        <v>1945.1876774100056</v>
      </c>
      <c r="H9" s="129">
        <v>1533.6125118100026</v>
      </c>
      <c r="I9" s="130">
        <f t="shared" si="1"/>
        <v>0.26836972340180831</v>
      </c>
      <c r="J9" s="130"/>
      <c r="K9" s="106" t="s">
        <v>91</v>
      </c>
      <c r="L9" s="129">
        <v>166.11337267000005</v>
      </c>
      <c r="M9" s="129">
        <v>128.33924105</v>
      </c>
      <c r="N9" s="130">
        <f>L9/M9-1</f>
        <v>0.29433033350480486</v>
      </c>
      <c r="O9" s="129">
        <v>152.94619376</v>
      </c>
      <c r="P9" s="130">
        <f t="shared" si="2"/>
        <v>8.6090268651351387E-2</v>
      </c>
      <c r="Q9" s="129">
        <v>447.27616861000007</v>
      </c>
      <c r="R9" s="129">
        <v>396.47873497000006</v>
      </c>
      <c r="S9" s="130">
        <f>Q9/R9-1</f>
        <v>0.12812145812522235</v>
      </c>
      <c r="U9" s="118" t="s">
        <v>91</v>
      </c>
      <c r="V9" s="129">
        <v>77.242064450000001</v>
      </c>
      <c r="W9" s="129">
        <v>74.968141420000023</v>
      </c>
      <c r="X9" s="130">
        <f>V9/W9-1</f>
        <v>3.0331858132384371E-2</v>
      </c>
      <c r="Y9" s="129">
        <v>102.45999712999999</v>
      </c>
      <c r="Z9" s="130">
        <f t="shared" si="8"/>
        <v>-0.24612466705424352</v>
      </c>
      <c r="AA9" s="129">
        <v>247.27817496</v>
      </c>
      <c r="AB9" s="129">
        <v>201.98732559999999</v>
      </c>
      <c r="AC9" s="130">
        <f>AA9/AB9-1</f>
        <v>0.22422619451722681</v>
      </c>
      <c r="AE9" s="118" t="s">
        <v>91</v>
      </c>
      <c r="AF9" s="129">
        <v>58.639238998109001</v>
      </c>
      <c r="AG9" s="129">
        <v>45.705036751481281</v>
      </c>
      <c r="AH9" s="131">
        <f t="shared" si="10"/>
        <v>0.28299292957484656</v>
      </c>
      <c r="AI9" s="129">
        <v>50.547671927304002</v>
      </c>
      <c r="AJ9" s="131">
        <f t="shared" si="11"/>
        <v>0.16007793756440503</v>
      </c>
      <c r="AK9" s="129">
        <v>152.439327814085</v>
      </c>
      <c r="AL9" s="129">
        <v>123.15768300148129</v>
      </c>
      <c r="AM9" s="131">
        <f t="shared" si="12"/>
        <v>0.23775735381650143</v>
      </c>
      <c r="AO9" s="142" t="s">
        <v>192</v>
      </c>
      <c r="AP9" s="133">
        <f t="shared" ref="AP9:AQ13" si="18">V5+AF5+L5</f>
        <v>817.83209523217795</v>
      </c>
      <c r="AQ9" s="133">
        <f t="shared" si="18"/>
        <v>719.10964819425419</v>
      </c>
      <c r="AR9" s="134">
        <f>IF(AQ9&gt;0,IFERROR((AP9-AQ9)/AQ9,0),IFERROR((AP9-AQ9)/-AQ9,0))</f>
        <v>0.13728427547290495</v>
      </c>
      <c r="AS9" s="133">
        <f>Y5+AI5+O5</f>
        <v>741.86177179564811</v>
      </c>
      <c r="AT9" s="134">
        <f>AP9/AS9-1</f>
        <v>0.10240495780318559</v>
      </c>
      <c r="AU9" s="133">
        <f t="shared" ref="AU9:AV13" si="19">AA5+AK5+Q5</f>
        <v>2288.35385984193</v>
      </c>
      <c r="AV9" s="133">
        <f t="shared" si="19"/>
        <v>1877.362542824254</v>
      </c>
      <c r="AW9" s="134">
        <f>IF(AV9&gt;0,IFERROR((AU9-AV9)/AV9,0),IFERROR((AU9-AV9)/-AV9,0))</f>
        <v>0.21891952547396182</v>
      </c>
      <c r="AY9" s="125" t="s">
        <v>287</v>
      </c>
      <c r="AZ9" s="143">
        <v>378.90153874300012</v>
      </c>
      <c r="BA9" s="143">
        <v>295.41856999599992</v>
      </c>
      <c r="BB9" s="127">
        <f t="shared" si="16"/>
        <v>0.28259214966794605</v>
      </c>
      <c r="BC9" s="143">
        <v>369.33551124699994</v>
      </c>
      <c r="BD9" s="127">
        <f t="shared" si="3"/>
        <v>2.590064373637424E-2</v>
      </c>
      <c r="BE9" s="143">
        <v>1084.6907436479999</v>
      </c>
      <c r="BF9" s="143">
        <v>882.28790099799994</v>
      </c>
      <c r="BG9" s="127">
        <f t="shared" si="17"/>
        <v>0.22940679841699285</v>
      </c>
    </row>
    <row r="10" spans="1:81" s="118" customFormat="1" ht="15.5">
      <c r="A10" s="147" t="s">
        <v>288</v>
      </c>
      <c r="B10" s="116">
        <f>SUM(B11:B14)</f>
        <v>7592.3977836064059</v>
      </c>
      <c r="C10" s="116">
        <f>SUM(C11:C14)</f>
        <v>5682.5629277052731</v>
      </c>
      <c r="D10" s="117">
        <f t="shared" si="0"/>
        <v>0.33608688195774383</v>
      </c>
      <c r="E10" s="116">
        <f>SUM(E11:E14)</f>
        <v>7804.1149358019702</v>
      </c>
      <c r="F10" s="117">
        <f t="shared" si="4"/>
        <v>-2.7128912623300305E-2</v>
      </c>
      <c r="G10" s="116">
        <f>SUM(G11:G14)</f>
        <v>22141.545573112515</v>
      </c>
      <c r="H10" s="116">
        <f>SUM(H11:H14)</f>
        <v>15907.41434994203</v>
      </c>
      <c r="I10" s="117">
        <f t="shared" si="1"/>
        <v>0.39190097686700431</v>
      </c>
      <c r="J10" s="117"/>
      <c r="K10" s="115" t="s">
        <v>285</v>
      </c>
      <c r="L10" s="116">
        <f>SUM(L5:L9)</f>
        <v>1008.1324781500002</v>
      </c>
      <c r="M10" s="116">
        <f>SUM(M5:M9)</f>
        <v>855.54296206000004</v>
      </c>
      <c r="N10" s="117">
        <f>L10/M10-1</f>
        <v>0.17835400775501786</v>
      </c>
      <c r="O10" s="116">
        <f>SUM(O5:O9)</f>
        <v>883.27727059000017</v>
      </c>
      <c r="P10" s="117">
        <f t="shared" si="2"/>
        <v>0.14135448937410211</v>
      </c>
      <c r="Q10" s="116">
        <f>SUM(Q5:Q9)</f>
        <v>2749.7903312500007</v>
      </c>
      <c r="R10" s="116">
        <f>SUM(R5:R9)</f>
        <v>2583.8741192500001</v>
      </c>
      <c r="S10" s="117">
        <f>Q10/R10-1</f>
        <v>6.4212188497851264E-2</v>
      </c>
      <c r="U10" s="119" t="s">
        <v>285</v>
      </c>
      <c r="V10" s="120">
        <f>SUM(V5:V9)</f>
        <v>519.81309716270493</v>
      </c>
      <c r="W10" s="120">
        <f>SUM(W5:W9)</f>
        <v>419.54672446299992</v>
      </c>
      <c r="X10" s="121">
        <f>V10/W10-1</f>
        <v>0.23898738055467184</v>
      </c>
      <c r="Y10" s="120">
        <f>SUM(Y5:Y9)</f>
        <v>470.97156036540986</v>
      </c>
      <c r="Z10" s="121">
        <f>V10/Y10-1</f>
        <v>0.10370379213428671</v>
      </c>
      <c r="AA10" s="120">
        <f t="shared" ref="AA10:AB10" si="20">SUM(AA5:AA9)</f>
        <v>1430.250245928115</v>
      </c>
      <c r="AB10" s="120">
        <f t="shared" si="20"/>
        <v>1142.2703316679999</v>
      </c>
      <c r="AC10" s="121">
        <f>AA10/AB10-1</f>
        <v>0.25211187428775506</v>
      </c>
      <c r="AE10" s="119" t="s">
        <v>285</v>
      </c>
      <c r="AF10" s="148">
        <f>SUM(AF5:AF9)</f>
        <v>286.66128831506222</v>
      </c>
      <c r="AG10" s="148">
        <f>SUM(AG5:AG9)</f>
        <v>316.91380945207226</v>
      </c>
      <c r="AH10" s="122">
        <f>AF10/AG10-1</f>
        <v>-9.5459775606860142E-2</v>
      </c>
      <c r="AI10" s="148">
        <f>SUM(AI5:AI9)</f>
        <v>274.59850129493526</v>
      </c>
      <c r="AJ10" s="122">
        <f>AF10/AI10-1</f>
        <v>4.3928815937603449E-2</v>
      </c>
      <c r="AK10" s="148">
        <f t="shared" ref="AK10:AL10" si="21">SUM(AK5:AK9)</f>
        <v>825.90864428489544</v>
      </c>
      <c r="AL10" s="148">
        <f t="shared" si="21"/>
        <v>723.55715772207225</v>
      </c>
      <c r="AM10" s="122">
        <f>AK10/AL10-1</f>
        <v>0.1414559796285475</v>
      </c>
      <c r="AO10" s="149" t="s">
        <v>280</v>
      </c>
      <c r="AP10" s="133">
        <f t="shared" si="18"/>
        <v>644.11671264126915</v>
      </c>
      <c r="AQ10" s="133">
        <f t="shared" si="18"/>
        <v>562.56814289980389</v>
      </c>
      <c r="AR10" s="134">
        <f>IF(AQ10&gt;0,IFERROR((AP10-AQ10)/AQ10,0),IFERROR((AP10-AQ10)/-AQ10,0))</f>
        <v>0.14495767449809091</v>
      </c>
      <c r="AS10" s="133">
        <f>Y6+AI6+O6</f>
        <v>564.64864550161019</v>
      </c>
      <c r="AT10" s="134">
        <f>AP10/AS10-1</f>
        <v>0.14073896709530387</v>
      </c>
      <c r="AU10" s="133">
        <f t="shared" si="19"/>
        <v>1768.4154904923655</v>
      </c>
      <c r="AV10" s="133">
        <f t="shared" si="19"/>
        <v>1704.474966039804</v>
      </c>
      <c r="AW10" s="134">
        <f>IF(AV10&gt;0,IFERROR((AU10-AV10)/AV10,0),IFERROR((AU10-AV10)/-AV10,0))</f>
        <v>3.7513325643685806E-2</v>
      </c>
      <c r="AY10" s="125" t="s">
        <v>289</v>
      </c>
      <c r="AZ10" s="143">
        <v>305.28791353000008</v>
      </c>
      <c r="BA10" s="143">
        <v>222.91347240999994</v>
      </c>
      <c r="BB10" s="127">
        <f t="shared" si="16"/>
        <v>0.36953549836813188</v>
      </c>
      <c r="BC10" s="143">
        <v>267.41211098999997</v>
      </c>
      <c r="BD10" s="127">
        <f t="shared" si="3"/>
        <v>0.14163832146486621</v>
      </c>
      <c r="BE10" s="143">
        <v>827.73001710999995</v>
      </c>
      <c r="BF10" s="143">
        <v>655.32542163999995</v>
      </c>
      <c r="BG10" s="127">
        <f t="shared" si="17"/>
        <v>0.26308241642533087</v>
      </c>
    </row>
    <row r="11" spans="1:81" s="118" customFormat="1" ht="15.5">
      <c r="A11" s="140" t="s">
        <v>192</v>
      </c>
      <c r="B11" s="129">
        <v>1868.61043258</v>
      </c>
      <c r="C11" s="129">
        <v>1612.9587872100001</v>
      </c>
      <c r="D11" s="130">
        <f t="shared" si="0"/>
        <v>0.15849856015987296</v>
      </c>
      <c r="E11" s="129">
        <v>2045.1084741899999</v>
      </c>
      <c r="F11" s="150">
        <f t="shared" si="4"/>
        <v>-8.6302533013514093E-2</v>
      </c>
      <c r="G11" s="129">
        <v>6050.82017877</v>
      </c>
      <c r="H11" s="129">
        <v>4675.5608885300007</v>
      </c>
      <c r="I11" s="130">
        <f t="shared" si="1"/>
        <v>0.29413782068666028</v>
      </c>
      <c r="J11" s="130"/>
      <c r="K11" s="135" t="s">
        <v>290</v>
      </c>
      <c r="L11" s="129">
        <v>712.9739580300004</v>
      </c>
      <c r="M11" s="129">
        <v>556.55324494999945</v>
      </c>
      <c r="N11" s="130">
        <f>L11/M11-1</f>
        <v>0.28105255786273187</v>
      </c>
      <c r="O11" s="129">
        <v>617.78456838999932</v>
      </c>
      <c r="P11" s="130">
        <f t="shared" si="2"/>
        <v>0.15408185071387104</v>
      </c>
      <c r="Q11" s="129">
        <v>1848.7344079700001</v>
      </c>
      <c r="R11" s="129">
        <v>1659.0219450999994</v>
      </c>
      <c r="S11" s="130">
        <f>Q11/R11-1</f>
        <v>0.11435199120200035</v>
      </c>
      <c r="U11" s="151" t="s">
        <v>290</v>
      </c>
      <c r="V11" s="152">
        <v>178.83682348377909</v>
      </c>
      <c r="W11" s="152">
        <v>161.30872043699998</v>
      </c>
      <c r="X11" s="153">
        <f>V11/W11-1</f>
        <v>0.10866184419102631</v>
      </c>
      <c r="Y11" s="152">
        <v>99.614673628106459</v>
      </c>
      <c r="Z11" s="153">
        <f>V11/Y11-1</f>
        <v>0.79528594503490857</v>
      </c>
      <c r="AA11" s="152">
        <v>481.85665159188557</v>
      </c>
      <c r="AB11" s="152">
        <v>428.44658041200023</v>
      </c>
      <c r="AC11" s="153">
        <f>AA11/AB11-1</f>
        <v>0.12465981436594831</v>
      </c>
      <c r="AE11" s="151" t="s">
        <v>290</v>
      </c>
      <c r="AF11" s="154">
        <v>165.16416757864533</v>
      </c>
      <c r="AG11" s="154">
        <v>208.19763631893312</v>
      </c>
      <c r="AH11" s="131">
        <f>AF11/AG11-1</f>
        <v>-0.20669528002885595</v>
      </c>
      <c r="AI11" s="154">
        <v>195.86273719036888</v>
      </c>
      <c r="AJ11" s="131">
        <f>AF11/AI11-1</f>
        <v>-0.15673511997274936</v>
      </c>
      <c r="AK11" s="154">
        <v>516.26000946729755</v>
      </c>
      <c r="AL11" s="154">
        <v>524.42357425893317</v>
      </c>
      <c r="AM11" s="131">
        <f>AK11/AL11-1</f>
        <v>-1.5566738782045841E-2</v>
      </c>
      <c r="AO11" s="155" t="s">
        <v>194</v>
      </c>
      <c r="AP11" s="133">
        <f t="shared" si="18"/>
        <v>43.09523603064217</v>
      </c>
      <c r="AQ11" s="133">
        <f t="shared" si="18"/>
        <v>54.02482250486581</v>
      </c>
      <c r="AR11" s="134">
        <f t="shared" ref="AR11:AR12" si="22">IF(AQ11&gt;0,IFERROR((AP11-AQ11)/AQ11,0),IFERROR((AP11-AQ11)/-AQ11,0))</f>
        <v>-0.20230675395998302</v>
      </c>
      <c r="AS11" s="133">
        <f>Y7+AI7+O7</f>
        <v>9.0871994169030685</v>
      </c>
      <c r="AT11" s="134">
        <f t="shared" ref="AT11:AT12" si="23">AP11/AS11-1</f>
        <v>3.7424111713099277</v>
      </c>
      <c r="AU11" s="133">
        <f t="shared" si="19"/>
        <v>79.817844171245213</v>
      </c>
      <c r="AV11" s="133">
        <f t="shared" si="19"/>
        <v>126.2194120698658</v>
      </c>
      <c r="AW11" s="134">
        <f t="shared" ref="AW11:AW12" si="24">IF(AV11&gt;0,IFERROR((AU11-AV11)/AV11,0),IFERROR((AU11-AV11)/-AV11,0))</f>
        <v>-0.36762624019303847</v>
      </c>
      <c r="AY11" s="125" t="s">
        <v>291</v>
      </c>
      <c r="AZ11" s="143">
        <f>AZ9-AZ10</f>
        <v>73.613625213000034</v>
      </c>
      <c r="BA11" s="143">
        <f>BA9-BA10</f>
        <v>72.505097585999977</v>
      </c>
      <c r="BB11" s="127">
        <f t="shared" si="16"/>
        <v>1.5288961244210551E-2</v>
      </c>
      <c r="BC11" s="143">
        <f>BC9-BC10</f>
        <v>101.92340025699997</v>
      </c>
      <c r="BD11" s="127">
        <f t="shared" si="3"/>
        <v>-0.2777554023179839</v>
      </c>
      <c r="BE11" s="143">
        <f>BE9-BE10</f>
        <v>256.9607265379999</v>
      </c>
      <c r="BF11" s="143">
        <f>BF9-BF10</f>
        <v>226.962479358</v>
      </c>
      <c r="BG11" s="127">
        <f t="shared" si="17"/>
        <v>0.13217271535301689</v>
      </c>
    </row>
    <row r="12" spans="1:81" s="118" customFormat="1" ht="15.5">
      <c r="A12" s="140" t="s">
        <v>292</v>
      </c>
      <c r="B12" s="129">
        <v>2585.1228714200001</v>
      </c>
      <c r="C12" s="129">
        <v>2003.0739603500003</v>
      </c>
      <c r="D12" s="130">
        <f>B12/C12-1</f>
        <v>0.29057784315078283</v>
      </c>
      <c r="E12" s="129">
        <v>2684.0413694100002</v>
      </c>
      <c r="F12" s="150">
        <f>B12/E12-1</f>
        <v>-3.6854311977964849E-2</v>
      </c>
      <c r="G12" s="129">
        <v>7296.8347360400003</v>
      </c>
      <c r="H12" s="129">
        <v>5870.305733690001</v>
      </c>
      <c r="I12" s="130">
        <f t="shared" si="1"/>
        <v>0.24300761613881061</v>
      </c>
      <c r="J12" s="130"/>
      <c r="K12" s="115" t="s">
        <v>293</v>
      </c>
      <c r="L12" s="116">
        <v>529.85511376866566</v>
      </c>
      <c r="M12" s="116">
        <v>418.49676959478273</v>
      </c>
      <c r="N12" s="117">
        <f>L12/M12-1</f>
        <v>0.26609128735141185</v>
      </c>
      <c r="O12" s="116">
        <v>458.37139810942455</v>
      </c>
      <c r="P12" s="117">
        <f t="shared" si="2"/>
        <v>0.15595151869003865</v>
      </c>
      <c r="Q12" s="116">
        <v>1372.3073045239787</v>
      </c>
      <c r="R12" s="116">
        <v>1234.8469179830377</v>
      </c>
      <c r="S12" s="117">
        <f>Q12/R12-1</f>
        <v>0.11131775488856932</v>
      </c>
      <c r="U12" s="119" t="s">
        <v>293</v>
      </c>
      <c r="V12" s="120">
        <v>132.4423203668722</v>
      </c>
      <c r="W12" s="120">
        <v>119.44329385446267</v>
      </c>
      <c r="X12" s="156">
        <f>V12/W12-1</f>
        <v>0.1088301075173661</v>
      </c>
      <c r="Y12" s="120">
        <v>74.031424874773478</v>
      </c>
      <c r="Z12" s="121">
        <f>V12/Y12-1</f>
        <v>0.78900136787725783</v>
      </c>
      <c r="AA12" s="120">
        <v>357.482672565965</v>
      </c>
      <c r="AB12" s="120">
        <v>319.34476141728101</v>
      </c>
      <c r="AC12" s="156">
        <f>AA12/AB12-1</f>
        <v>0.1194255104715809</v>
      </c>
      <c r="AE12" s="119" t="s">
        <v>293</v>
      </c>
      <c r="AF12" s="148">
        <v>126.82080800992033</v>
      </c>
      <c r="AG12" s="148">
        <v>134.08117206953148</v>
      </c>
      <c r="AH12" s="157">
        <f>AF12/AG12-1</f>
        <v>-5.4149019937311471E-2</v>
      </c>
      <c r="AI12" s="148">
        <v>149.1715836457644</v>
      </c>
      <c r="AJ12" s="122">
        <f>AF12/AI12-1</f>
        <v>-0.14983266309567467</v>
      </c>
      <c r="AK12" s="148">
        <v>398.34647933125922</v>
      </c>
      <c r="AL12" s="148">
        <v>369.71651810897214</v>
      </c>
      <c r="AM12" s="157">
        <f>AK12/AL12-1</f>
        <v>7.743760373143127E-2</v>
      </c>
      <c r="AO12" s="155" t="s">
        <v>284</v>
      </c>
      <c r="AP12" s="133">
        <f t="shared" si="18"/>
        <v>7.5681436055689986</v>
      </c>
      <c r="AQ12" s="133">
        <f t="shared" si="18"/>
        <v>7.2884631546670979</v>
      </c>
      <c r="AR12" s="134">
        <f t="shared" si="22"/>
        <v>3.8373034886347739E-2</v>
      </c>
      <c r="AS12" s="133">
        <f>Y8+AI8+O8</f>
        <v>7.29585271888</v>
      </c>
      <c r="AT12" s="134">
        <f t="shared" si="23"/>
        <v>3.7321324481286666E-2</v>
      </c>
      <c r="AU12" s="133">
        <f t="shared" si="19"/>
        <v>22.368355573384999</v>
      </c>
      <c r="AV12" s="133">
        <f t="shared" si="19"/>
        <v>20.020944134667097</v>
      </c>
      <c r="AW12" s="134">
        <f t="shared" si="24"/>
        <v>0.11724778926150949</v>
      </c>
      <c r="AY12" s="137" t="s">
        <v>294</v>
      </c>
      <c r="AZ12" s="138">
        <f>AZ8-AZ9</f>
        <v>488.99191764699987</v>
      </c>
      <c r="BA12" s="138">
        <f>BA8-BA9</f>
        <v>507.08633249400049</v>
      </c>
      <c r="BB12" s="139">
        <f t="shared" si="16"/>
        <v>-3.5683105001089142E-2</v>
      </c>
      <c r="BC12" s="138">
        <f>BC8-BC9</f>
        <v>464.2285902629996</v>
      </c>
      <c r="BD12" s="139">
        <f t="shared" si="3"/>
        <v>5.3342960565981201E-2</v>
      </c>
      <c r="BE12" s="138">
        <v>1429.7263102220006</v>
      </c>
      <c r="BF12" s="138">
        <v>1453.6177051720008</v>
      </c>
      <c r="BG12" s="139">
        <f t="shared" si="17"/>
        <v>-1.6435817247543227E-2</v>
      </c>
    </row>
    <row r="13" spans="1:81" s="118" customFormat="1" ht="15.5">
      <c r="A13" s="140" t="s">
        <v>194</v>
      </c>
      <c r="B13" s="129">
        <v>2047.9880890104062</v>
      </c>
      <c r="C13" s="129">
        <v>1118.5556794842726</v>
      </c>
      <c r="D13" s="130">
        <f>B13/C13-1</f>
        <v>0.83092189917149484</v>
      </c>
      <c r="E13" s="129">
        <v>1805.8876408999702</v>
      </c>
      <c r="F13" s="150">
        <f>B13/E13-1</f>
        <v>0.13406174483246613</v>
      </c>
      <c r="G13" s="129">
        <v>5342.3996812375117</v>
      </c>
      <c r="H13" s="129">
        <v>2507.0632542333624</v>
      </c>
      <c r="I13" s="130">
        <f t="shared" si="1"/>
        <v>1.1309393260088165</v>
      </c>
      <c r="J13" s="130"/>
      <c r="K13" s="135"/>
      <c r="L13" s="158"/>
      <c r="M13" s="158"/>
      <c r="N13" s="106"/>
      <c r="O13" s="158"/>
      <c r="P13" s="106"/>
      <c r="Q13" s="158"/>
      <c r="R13" s="158"/>
      <c r="S13" s="106"/>
      <c r="V13" s="159"/>
      <c r="W13" s="159"/>
      <c r="X13" s="159"/>
      <c r="Y13" s="159"/>
      <c r="Z13" s="159"/>
      <c r="AA13" s="159"/>
      <c r="AB13" s="159"/>
      <c r="AC13" s="159"/>
      <c r="AE13" s="151"/>
      <c r="AF13" s="160"/>
      <c r="AG13" s="160"/>
      <c r="AH13" s="159"/>
      <c r="AI13" s="160"/>
      <c r="AJ13" s="159"/>
      <c r="AK13" s="160"/>
      <c r="AL13" s="160"/>
      <c r="AM13" s="159"/>
      <c r="AO13" s="155" t="s">
        <v>91</v>
      </c>
      <c r="AP13" s="133">
        <f t="shared" si="18"/>
        <v>301.99467611810906</v>
      </c>
      <c r="AQ13" s="133">
        <f t="shared" si="18"/>
        <v>249.01241922148131</v>
      </c>
      <c r="AR13" s="134">
        <f>IF(AQ13&gt;0,IFERROR((AP13-AQ13)/AQ13,0),IFERROR((AP13-AQ13)/-AQ13,0))</f>
        <v>0.21276953600255283</v>
      </c>
      <c r="AS13" s="133">
        <f>Y9+AI9+O9</f>
        <v>305.95386281730396</v>
      </c>
      <c r="AT13" s="134">
        <f>AP13/AS13-1</f>
        <v>-1.2940469725525539E-2</v>
      </c>
      <c r="AU13" s="133">
        <f t="shared" si="19"/>
        <v>846.99367138408502</v>
      </c>
      <c r="AV13" s="133">
        <f t="shared" si="19"/>
        <v>721.62374357148133</v>
      </c>
      <c r="AW13" s="134">
        <f>IF(AV13&gt;0,IFERROR((AU13-AV13)/AV13,0),IFERROR((AU13-AV13)/-AV13,0))</f>
        <v>0.17373309696285655</v>
      </c>
      <c r="AY13" s="125" t="s">
        <v>295</v>
      </c>
      <c r="AZ13" s="143">
        <v>11.799824010000002</v>
      </c>
      <c r="BA13" s="143">
        <v>38.445483000000017</v>
      </c>
      <c r="BB13" s="127">
        <f t="shared" si="16"/>
        <v>-0.69307645296067688</v>
      </c>
      <c r="BC13" s="143">
        <v>29.113769349999995</v>
      </c>
      <c r="BD13" s="127">
        <f t="shared" si="3"/>
        <v>-0.59469954343098475</v>
      </c>
      <c r="BE13" s="143">
        <v>135.44104899999999</v>
      </c>
      <c r="BF13" s="143">
        <v>125.01327590000001</v>
      </c>
      <c r="BG13" s="127">
        <f t="shared" si="17"/>
        <v>8.3413325704234112E-2</v>
      </c>
    </row>
    <row r="14" spans="1:81" s="118" customFormat="1" ht="15.5">
      <c r="A14" s="140" t="s">
        <v>196</v>
      </c>
      <c r="B14" s="129">
        <v>1090.6763905959999</v>
      </c>
      <c r="C14" s="129">
        <v>947.97450066100021</v>
      </c>
      <c r="D14" s="130">
        <f>B14/C14-1</f>
        <v>0.15053346881745977</v>
      </c>
      <c r="E14" s="129">
        <v>1269.0774513019999</v>
      </c>
      <c r="F14" s="150">
        <f>B14/E14-1</f>
        <v>-0.14057539240254469</v>
      </c>
      <c r="G14" s="129">
        <v>3451.4909770649997</v>
      </c>
      <c r="H14" s="129">
        <v>2854.4844734886669</v>
      </c>
      <c r="I14" s="130">
        <f t="shared" si="1"/>
        <v>0.20914687367231988</v>
      </c>
      <c r="J14" s="130"/>
      <c r="K14" s="105"/>
      <c r="L14" s="129"/>
      <c r="M14" s="129"/>
      <c r="N14" s="130"/>
      <c r="O14" s="129"/>
      <c r="P14" s="106"/>
      <c r="Q14" s="129"/>
      <c r="R14" s="129"/>
      <c r="S14" s="106"/>
      <c r="U14" s="105"/>
      <c r="V14" s="129"/>
      <c r="W14" s="129"/>
      <c r="X14" s="130"/>
      <c r="Y14" s="129"/>
      <c r="Z14" s="106"/>
      <c r="AA14" s="129"/>
      <c r="AB14" s="129"/>
      <c r="AC14" s="106"/>
      <c r="AE14" s="105"/>
      <c r="AF14" s="129"/>
      <c r="AG14" s="129"/>
      <c r="AH14" s="161"/>
      <c r="AI14" s="129"/>
      <c r="AJ14" s="162"/>
      <c r="AK14" s="129"/>
      <c r="AL14" s="129"/>
      <c r="AM14" s="162"/>
      <c r="AO14" s="149" t="s">
        <v>296</v>
      </c>
      <c r="AP14" s="163">
        <v>1056.9749490924248</v>
      </c>
      <c r="AQ14" s="163">
        <v>926.05960170593244</v>
      </c>
      <c r="AR14" s="134">
        <f>IF(AQ14&gt;0,IFERROR((AP14-AQ14)/AQ14,0),IFERROR((AP14-AQ14)/-AQ14,0))</f>
        <v>0.14136816587758266</v>
      </c>
      <c r="AS14" s="163">
        <v>913.26197920847471</v>
      </c>
      <c r="AT14" s="134">
        <f>AP14/AS14-1</f>
        <v>0.15736226094565575</v>
      </c>
      <c r="AU14" s="163">
        <v>2846.8510690291832</v>
      </c>
      <c r="AV14" s="163">
        <v>2611.8920997709329</v>
      </c>
      <c r="AW14" s="134">
        <f>IF(AV14&gt;0,IFERROR((AU14-AV14)/AV14,0),IFERROR((AU14-AV14)/-AV14,0))</f>
        <v>8.9957379663140241E-2</v>
      </c>
      <c r="AY14" s="125" t="s">
        <v>296</v>
      </c>
      <c r="AZ14" s="126">
        <f>AZ12-AZ13</f>
        <v>477.19209363699986</v>
      </c>
      <c r="BA14" s="126">
        <f>BA12-BA13</f>
        <v>468.64084949400046</v>
      </c>
      <c r="BB14" s="127">
        <f t="shared" si="16"/>
        <v>1.8246903043625664E-2</v>
      </c>
      <c r="BC14" s="126">
        <f>BC12-BC13</f>
        <v>435.11482091299962</v>
      </c>
      <c r="BD14" s="127">
        <f>AZ14/BC14-1</f>
        <v>9.670383701412355E-2</v>
      </c>
      <c r="BE14" s="126">
        <f>BE12-BE13</f>
        <v>1294.2852612220006</v>
      </c>
      <c r="BF14" s="126">
        <f>BF12-BF13</f>
        <v>1328.6044292720007</v>
      </c>
      <c r="BG14" s="127">
        <f t="shared" si="17"/>
        <v>-2.5830990243503167E-2</v>
      </c>
    </row>
    <row r="15" spans="1:81" s="118" customFormat="1" ht="15.5">
      <c r="A15" s="135" t="s">
        <v>290</v>
      </c>
      <c r="B15" s="129">
        <v>2692.3134766980675</v>
      </c>
      <c r="C15" s="129">
        <v>1882.2321286472165</v>
      </c>
      <c r="D15" s="130">
        <f>B15/C15-1</f>
        <v>0.43038333886748936</v>
      </c>
      <c r="E15" s="129">
        <v>2387.2468407969527</v>
      </c>
      <c r="F15" s="130">
        <f>B15/E15-1</f>
        <v>0.12779015168756991</v>
      </c>
      <c r="G15" s="129">
        <v>7181.5560726823633</v>
      </c>
      <c r="H15" s="129">
        <v>4984.4304270904613</v>
      </c>
      <c r="I15" s="130">
        <f t="shared" si="1"/>
        <v>0.4407977356149837</v>
      </c>
      <c r="J15" s="130"/>
      <c r="K15" s="135"/>
      <c r="L15" s="130"/>
      <c r="M15" s="130"/>
      <c r="N15" s="130"/>
      <c r="O15" s="130"/>
      <c r="P15" s="106"/>
      <c r="Q15" s="130"/>
      <c r="R15" s="130"/>
      <c r="S15" s="106"/>
      <c r="U15" s="151"/>
      <c r="V15" s="152"/>
      <c r="W15" s="152"/>
      <c r="X15" s="153"/>
      <c r="Y15" s="152"/>
      <c r="Z15" s="159"/>
      <c r="AA15" s="152"/>
      <c r="AB15" s="152"/>
      <c r="AC15" s="159"/>
      <c r="AE15" s="151"/>
      <c r="AF15" s="152"/>
      <c r="AG15" s="152"/>
      <c r="AH15" s="153"/>
      <c r="AI15" s="152"/>
      <c r="AJ15" s="159"/>
      <c r="AK15" s="152"/>
      <c r="AL15" s="152"/>
      <c r="AM15" s="159"/>
      <c r="AO15" s="164" t="s">
        <v>293</v>
      </c>
      <c r="AP15" s="123">
        <v>789.11824214545823</v>
      </c>
      <c r="AQ15" s="123">
        <v>672.02123551877696</v>
      </c>
      <c r="AR15" s="124">
        <f>IF(AQ15&gt;0,IFERROR((AP15-AQ15)/AQ15,0),IFERROR((AP15-AQ15)/-AQ15,0))</f>
        <v>0.17424599170037605</v>
      </c>
      <c r="AS15" s="123">
        <v>681.57440662996248</v>
      </c>
      <c r="AT15" s="124">
        <f>AP15/AS15-1</f>
        <v>0.1577873735712072</v>
      </c>
      <c r="AU15" s="123">
        <v>2128.1364564212026</v>
      </c>
      <c r="AV15" s="123">
        <v>1923.9081975092909</v>
      </c>
      <c r="AW15" s="124">
        <f>IF(AV15&gt;0,IFERROR((AU15-AV15)/AV15,0),IFERROR((AU15-AV15)/-AV15,0))</f>
        <v>0.10615280873396535</v>
      </c>
      <c r="AY15" s="165" t="s">
        <v>297</v>
      </c>
      <c r="AZ15" s="138">
        <v>363.37069004779426</v>
      </c>
      <c r="BA15" s="138">
        <v>362.83257210705767</v>
      </c>
      <c r="BB15" s="139">
        <f t="shared" si="16"/>
        <v>1.483102626678748E-3</v>
      </c>
      <c r="BC15" s="138">
        <v>327.8279517943102</v>
      </c>
      <c r="BD15" s="139">
        <f>AZ15/BC15-1</f>
        <v>0.10841887660569194</v>
      </c>
      <c r="BE15" s="138">
        <v>977.63679589078151</v>
      </c>
      <c r="BF15" s="138">
        <v>1018.3335378503416</v>
      </c>
      <c r="BG15" s="139">
        <f t="shared" si="17"/>
        <v>-3.9964059364546868E-2</v>
      </c>
    </row>
    <row r="16" spans="1:81" s="118" customFormat="1" ht="15.5">
      <c r="A16" s="115" t="s">
        <v>293</v>
      </c>
      <c r="B16" s="116">
        <v>2015.5563286220986</v>
      </c>
      <c r="C16" s="116">
        <v>1396.6916124277182</v>
      </c>
      <c r="D16" s="166">
        <f>B16/C16-1</f>
        <v>0.44309331472154745</v>
      </c>
      <c r="E16" s="116">
        <v>1795.8523118949204</v>
      </c>
      <c r="F16" s="117">
        <f>B16/E16-1</f>
        <v>0.12233969089326413</v>
      </c>
      <c r="G16" s="116">
        <v>5392.7929032593984</v>
      </c>
      <c r="H16" s="116">
        <v>3702.4718591702112</v>
      </c>
      <c r="I16" s="166">
        <f t="shared" si="1"/>
        <v>0.45653852571563314</v>
      </c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V16" s="167"/>
      <c r="W16" s="167"/>
      <c r="Y16" s="167"/>
      <c r="Z16" s="159"/>
      <c r="AA16" s="167"/>
      <c r="AB16" s="167"/>
      <c r="AC16" s="159"/>
      <c r="AF16" s="168"/>
      <c r="AO16" s="115"/>
      <c r="AP16" s="116"/>
      <c r="AQ16" s="116"/>
      <c r="AR16" s="166"/>
      <c r="AS16" s="116"/>
      <c r="AT16" s="117"/>
      <c r="AU16" s="117"/>
      <c r="AV16" s="117"/>
      <c r="AW16" s="117"/>
    </row>
    <row r="17" spans="1:59" s="118" customFormat="1" ht="15.5">
      <c r="J17" s="159"/>
      <c r="K17" s="115"/>
      <c r="L17" s="116"/>
      <c r="M17" s="116"/>
      <c r="N17" s="117"/>
      <c r="O17" s="116"/>
      <c r="P17" s="117"/>
      <c r="Q17" s="116"/>
      <c r="R17" s="116"/>
      <c r="S17" s="117"/>
      <c r="U17" s="135"/>
      <c r="V17" s="169"/>
      <c r="W17" s="169"/>
      <c r="Y17" s="169"/>
      <c r="AA17" s="169"/>
      <c r="AB17" s="169"/>
      <c r="AE17" s="135"/>
      <c r="AF17" s="169"/>
      <c r="AG17" s="169"/>
      <c r="AI17" s="169"/>
      <c r="AK17" s="169"/>
      <c r="AL17" s="169"/>
      <c r="AO17" s="105"/>
      <c r="AP17" s="129"/>
      <c r="AQ17" s="129"/>
      <c r="AR17" s="130"/>
      <c r="AS17" s="129"/>
      <c r="AT17" s="129"/>
      <c r="AU17" s="129"/>
      <c r="AV17" s="129"/>
      <c r="AW17" s="129"/>
    </row>
    <row r="18" spans="1:59" ht="15.5">
      <c r="A18" s="108"/>
      <c r="B18" s="111"/>
      <c r="C18" s="111"/>
      <c r="D18" s="166"/>
      <c r="E18" s="111"/>
      <c r="F18" s="117"/>
      <c r="G18" s="111"/>
      <c r="H18" s="111"/>
      <c r="I18" s="166"/>
      <c r="K18" s="108"/>
      <c r="L18" s="111"/>
      <c r="M18" s="111"/>
      <c r="N18" s="166"/>
      <c r="O18" s="111"/>
      <c r="P18" s="117"/>
      <c r="Q18" s="111"/>
      <c r="R18" s="111"/>
      <c r="S18" s="166"/>
      <c r="U18" s="108"/>
      <c r="V18" s="111"/>
      <c r="W18" s="111"/>
      <c r="X18" s="166"/>
      <c r="Y18" s="111"/>
      <c r="Z18" s="117"/>
      <c r="AA18" s="111"/>
      <c r="AB18" s="111"/>
      <c r="AC18" s="166"/>
      <c r="AE18" s="108"/>
      <c r="AF18" s="111"/>
      <c r="AG18" s="111"/>
      <c r="AH18" s="166"/>
      <c r="AI18" s="111"/>
      <c r="AJ18" s="117"/>
      <c r="AK18" s="111"/>
      <c r="AL18" s="111"/>
      <c r="AM18" s="166"/>
      <c r="AO18" s="108"/>
      <c r="AP18" s="111"/>
      <c r="AQ18" s="111"/>
      <c r="AR18" s="166"/>
      <c r="AS18" s="111"/>
      <c r="AT18" s="117"/>
      <c r="AU18" s="111"/>
      <c r="AV18" s="111"/>
      <c r="AW18" s="166"/>
      <c r="AY18" s="108"/>
      <c r="AZ18" s="111"/>
      <c r="BA18" s="111"/>
      <c r="BB18" s="166"/>
      <c r="BC18" s="111"/>
      <c r="BD18" s="117"/>
      <c r="BE18" s="111"/>
      <c r="BF18" s="111"/>
      <c r="BG18" s="166"/>
    </row>
    <row r="19" spans="1:59" ht="15.5">
      <c r="B19" s="111"/>
      <c r="C19" s="111"/>
      <c r="D19" s="166"/>
      <c r="E19" s="111"/>
      <c r="F19" s="117"/>
      <c r="G19" s="111"/>
      <c r="H19" s="111"/>
      <c r="I19" s="166"/>
      <c r="L19" s="111"/>
      <c r="M19" s="111"/>
      <c r="N19" s="166"/>
      <c r="O19" s="111"/>
      <c r="P19" s="117"/>
      <c r="Q19" s="111"/>
      <c r="R19" s="111"/>
      <c r="S19" s="166"/>
      <c r="U19" s="105"/>
      <c r="V19" s="111"/>
      <c r="W19" s="111"/>
      <c r="X19" s="166"/>
      <c r="Y19" s="111"/>
      <c r="Z19" s="117"/>
      <c r="AA19" s="111"/>
      <c r="AB19" s="111"/>
      <c r="AC19" s="166"/>
      <c r="AE19" s="105"/>
      <c r="AF19" s="111"/>
      <c r="AG19" s="111"/>
      <c r="AH19" s="166"/>
      <c r="AI19" s="111"/>
      <c r="AJ19" s="117"/>
      <c r="AK19" s="111"/>
      <c r="AL19" s="111"/>
      <c r="AM19" s="166"/>
      <c r="AO19" s="105"/>
      <c r="AP19" s="111"/>
      <c r="AQ19" s="111"/>
      <c r="AR19" s="166"/>
      <c r="AS19" s="111"/>
      <c r="AT19" s="117"/>
      <c r="AU19" s="111"/>
      <c r="AV19" s="111"/>
      <c r="AW19" s="166"/>
      <c r="AY19" s="105"/>
      <c r="AZ19" s="111"/>
      <c r="BA19" s="111"/>
      <c r="BB19" s="166"/>
      <c r="BC19" s="111"/>
      <c r="BD19" s="117"/>
      <c r="BE19" s="111"/>
      <c r="BF19" s="111"/>
      <c r="BG19" s="166"/>
    </row>
    <row r="20" spans="1:59">
      <c r="A20"/>
      <c r="B20" s="170"/>
      <c r="C20" s="170"/>
      <c r="D20" s="170"/>
      <c r="E20" s="170"/>
      <c r="G20" s="170"/>
      <c r="H20" s="170"/>
      <c r="K20"/>
      <c r="L20" s="170"/>
      <c r="M20" s="170"/>
      <c r="N20" s="170"/>
      <c r="O20" s="170"/>
      <c r="Q20" s="170"/>
      <c r="R20" s="170"/>
      <c r="V20" s="170"/>
      <c r="W20" s="170"/>
      <c r="X20" s="170"/>
      <c r="Y20" s="170"/>
      <c r="Z20" s="105"/>
      <c r="AA20" s="170"/>
      <c r="AB20" s="170"/>
      <c r="AC20" s="105"/>
      <c r="AF20" s="170"/>
      <c r="AG20" s="170"/>
      <c r="AH20" s="170"/>
      <c r="AI20" s="170"/>
      <c r="AJ20" s="105"/>
      <c r="AK20" s="170"/>
      <c r="AL20" s="170"/>
      <c r="AM20" s="105"/>
      <c r="AP20" s="170"/>
      <c r="AQ20" s="170"/>
      <c r="AR20" s="170"/>
      <c r="AS20" s="170"/>
      <c r="AT20" s="105"/>
      <c r="AU20" s="170"/>
      <c r="AV20" s="170"/>
      <c r="AW20" s="105"/>
      <c r="AZ20" s="170"/>
      <c r="BA20" s="170"/>
      <c r="BB20" s="170"/>
      <c r="BC20" s="170"/>
      <c r="BD20" s="105"/>
      <c r="BE20" s="170"/>
      <c r="BF20" s="170"/>
      <c r="BG20" s="105"/>
    </row>
    <row r="21" spans="1:59">
      <c r="A21"/>
      <c r="B21" s="171"/>
      <c r="C21" s="171"/>
      <c r="E21" s="171"/>
      <c r="G21" s="171"/>
      <c r="H21" s="171"/>
    </row>
    <row r="22" spans="1:59">
      <c r="B22" s="171"/>
      <c r="C22" s="171"/>
      <c r="E22" s="171"/>
      <c r="G22" s="171"/>
      <c r="H22" s="171"/>
    </row>
    <row r="23" spans="1:59" ht="15.5">
      <c r="B23" s="111"/>
      <c r="C23" s="111"/>
      <c r="E23" s="111"/>
      <c r="G23" s="111"/>
      <c r="H23" s="111"/>
      <c r="AP23" s="96"/>
      <c r="AQ23" s="96"/>
      <c r="AR23" s="124"/>
      <c r="AS23" s="96"/>
      <c r="AT23" s="124"/>
      <c r="AU23" s="96"/>
      <c r="AV23" s="96"/>
      <c r="AW23" s="124"/>
    </row>
  </sheetData>
  <sheetProtection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MOFSL Data</vt:lpstr>
      <vt:lpstr>Data Sheet for ARR &amp; TBR</vt:lpstr>
      <vt:lpstr>Exchange Reco</vt:lpstr>
      <vt:lpstr>Summary BS</vt:lpstr>
      <vt:lpstr>Entity PL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Pratik Bhandari</dc:creator>
  <cp:lastModifiedBy>Pratik Bhandari</cp:lastModifiedBy>
  <dcterms:created xsi:type="dcterms:W3CDTF">2024-01-22T07:02:38Z</dcterms:created>
  <dcterms:modified xsi:type="dcterms:W3CDTF">2024-01-24T14:04:10Z</dcterms:modified>
</cp:coreProperties>
</file>